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Freshman Retention\"/>
    </mc:Choice>
  </mc:AlternateContent>
  <bookViews>
    <workbookView xWindow="0" yWindow="735" windowWidth="22980" windowHeight="10245"/>
  </bookViews>
  <sheets>
    <sheet name="All Students" sheetId="1" r:id="rId1"/>
    <sheet name="First Generation" sheetId="4" state="hidden" r:id="rId2"/>
    <sheet name="Honors" sheetId="8" state="hidden" r:id="rId3"/>
    <sheet name="Non-Honors" sheetId="6" state="hidden" r:id="rId4"/>
    <sheet name="Left Honors" sheetId="7" state="hidden" r:id="rId5"/>
    <sheet name="Sheet1" sheetId="9" state="hidden" r:id="rId6"/>
    <sheet name="Sheet4" sheetId="10" state="hidden" r:id="rId7"/>
  </sheets>
  <definedNames>
    <definedName name="_xlnm.Print_Area" localSheetId="0">'All Students'!$A$1:$S$32</definedName>
    <definedName name="_xlnm.Print_Area" localSheetId="4">'Left Honors'!$K$1:$AD$51</definedName>
  </definedNames>
  <calcPr calcId="162913"/>
</workbook>
</file>

<file path=xl/calcChain.xml><?xml version="1.0" encoding="utf-8"?>
<calcChain xmlns="http://schemas.openxmlformats.org/spreadsheetml/2006/main">
  <c r="S23" i="1" l="1"/>
  <c r="Q23" i="1"/>
  <c r="N28" i="1"/>
  <c r="L28" i="1"/>
  <c r="Q22" i="1" l="1"/>
  <c r="S22" i="1"/>
  <c r="R22" i="1" l="1"/>
  <c r="D27" i="1" l="1"/>
  <c r="S21" i="1" l="1"/>
  <c r="R21" i="1"/>
  <c r="Q21" i="1"/>
  <c r="I26" i="1"/>
  <c r="H26" i="1"/>
  <c r="G26" i="1"/>
  <c r="L26" i="1"/>
  <c r="N26" i="1"/>
  <c r="Q14" i="1" l="1"/>
  <c r="Q13" i="1"/>
  <c r="D24" i="1" l="1"/>
  <c r="Q18" i="1" l="1"/>
  <c r="H23" i="1" l="1"/>
  <c r="G23" i="1"/>
  <c r="D23" i="1"/>
  <c r="I23" i="1" s="1"/>
  <c r="N21" i="1" l="1"/>
  <c r="Q17" i="1" l="1"/>
  <c r="D22" i="1" l="1"/>
  <c r="M21" i="1" l="1"/>
  <c r="L21" i="1"/>
  <c r="S16" i="1" l="1"/>
  <c r="R16" i="1"/>
  <c r="Q16" i="1"/>
  <c r="I21" i="1" l="1"/>
  <c r="H21" i="1"/>
  <c r="G21" i="1"/>
  <c r="D21" i="1"/>
  <c r="H18" i="6" l="1"/>
  <c r="D18" i="6"/>
  <c r="D17" i="6"/>
  <c r="D16" i="6"/>
  <c r="D15" i="6"/>
  <c r="D14" i="6"/>
  <c r="D13" i="6"/>
  <c r="D12" i="6"/>
  <c r="D11" i="6"/>
  <c r="D10" i="6"/>
  <c r="D9" i="6"/>
  <c r="D8" i="6"/>
  <c r="D7" i="6"/>
  <c r="D6" i="6"/>
  <c r="D18" i="8"/>
  <c r="D17" i="8"/>
  <c r="D16" i="8"/>
  <c r="D15" i="8"/>
  <c r="D14" i="8"/>
  <c r="D13" i="8"/>
  <c r="D12" i="8"/>
  <c r="D11" i="8"/>
  <c r="D10" i="8"/>
  <c r="D9" i="8"/>
  <c r="D8" i="8"/>
  <c r="D7" i="8"/>
  <c r="D6" i="8"/>
  <c r="L42" i="10" l="1"/>
  <c r="K42" i="10"/>
  <c r="J42" i="10"/>
  <c r="I42" i="10"/>
  <c r="H42" i="10"/>
  <c r="G42" i="10"/>
  <c r="F42" i="10"/>
  <c r="E42" i="10"/>
  <c r="D42" i="10"/>
  <c r="L41" i="10"/>
  <c r="K41" i="10"/>
  <c r="J41" i="10"/>
  <c r="I41" i="10"/>
  <c r="H41" i="10"/>
  <c r="G41" i="10"/>
  <c r="F41" i="10"/>
  <c r="E41" i="10"/>
  <c r="D41" i="10"/>
  <c r="C41" i="10"/>
  <c r="B41" i="10"/>
  <c r="L40" i="10"/>
  <c r="K40" i="10"/>
  <c r="J40" i="10"/>
  <c r="I40" i="10"/>
  <c r="H40" i="10"/>
  <c r="G40" i="10"/>
  <c r="F40" i="10"/>
  <c r="E40" i="10"/>
  <c r="D40" i="10"/>
  <c r="C40" i="10"/>
  <c r="B40" i="10"/>
  <c r="L34" i="10"/>
  <c r="K34" i="10"/>
  <c r="J34" i="10"/>
  <c r="I34" i="10"/>
  <c r="H34" i="10"/>
  <c r="G34" i="10"/>
  <c r="F34" i="10"/>
  <c r="E34" i="10"/>
  <c r="D34" i="10"/>
  <c r="C34" i="10"/>
  <c r="B34" i="10"/>
  <c r="L28" i="10"/>
  <c r="K28" i="10"/>
  <c r="J28" i="10"/>
  <c r="I28" i="10"/>
  <c r="H28" i="10"/>
  <c r="G28" i="10"/>
  <c r="F28" i="10"/>
  <c r="E28" i="10"/>
  <c r="D28" i="10"/>
  <c r="C28" i="10"/>
  <c r="B28" i="10"/>
  <c r="L36" i="10"/>
  <c r="K36" i="10"/>
  <c r="J36" i="10"/>
  <c r="I36" i="10"/>
  <c r="H36" i="10"/>
  <c r="G36" i="10"/>
  <c r="F36" i="10"/>
  <c r="E36" i="10"/>
  <c r="D36" i="10"/>
  <c r="L35" i="10"/>
  <c r="K35" i="10"/>
  <c r="J35" i="10"/>
  <c r="I35" i="10"/>
  <c r="H35" i="10"/>
  <c r="G35" i="10"/>
  <c r="F35" i="10"/>
  <c r="E35" i="10"/>
  <c r="D35" i="10"/>
  <c r="C35" i="10"/>
  <c r="B35" i="10"/>
  <c r="L30" i="10"/>
  <c r="K30" i="10"/>
  <c r="J30" i="10"/>
  <c r="I30" i="10"/>
  <c r="H30" i="10"/>
  <c r="G30" i="10"/>
  <c r="F30" i="10"/>
  <c r="E30" i="10"/>
  <c r="D30" i="10"/>
  <c r="L29" i="10"/>
  <c r="K29" i="10"/>
  <c r="J29" i="10"/>
  <c r="I29" i="10"/>
  <c r="H29" i="10"/>
  <c r="G29" i="10"/>
  <c r="F29" i="10"/>
  <c r="E29" i="10"/>
  <c r="D29" i="10"/>
  <c r="C29" i="10"/>
  <c r="B29" i="10"/>
  <c r="L36" i="9"/>
  <c r="K36" i="9"/>
  <c r="J36" i="9"/>
  <c r="I36" i="9"/>
  <c r="H36" i="9"/>
  <c r="G36" i="9"/>
  <c r="F36" i="9"/>
  <c r="E36" i="9"/>
  <c r="L35" i="9"/>
  <c r="K35" i="9"/>
  <c r="J35" i="9"/>
  <c r="I35" i="9"/>
  <c r="H35" i="9"/>
  <c r="G35" i="9"/>
  <c r="F35" i="9"/>
  <c r="E35" i="9"/>
  <c r="D35" i="9"/>
  <c r="C35" i="9"/>
  <c r="L29" i="9"/>
  <c r="K29" i="9"/>
  <c r="J29" i="9"/>
  <c r="I29" i="9"/>
  <c r="H29" i="9"/>
  <c r="G29" i="9"/>
  <c r="F29" i="9"/>
  <c r="E29" i="9"/>
  <c r="L28" i="9"/>
  <c r="K28" i="9"/>
  <c r="J28" i="9"/>
  <c r="I28" i="9"/>
  <c r="H28" i="9"/>
  <c r="G28" i="9"/>
  <c r="F28" i="9"/>
  <c r="E28" i="9"/>
  <c r="D28" i="9"/>
  <c r="C28" i="9"/>
  <c r="D36" i="9"/>
  <c r="D29" i="9"/>
  <c r="B35" i="9"/>
  <c r="B28" i="9"/>
  <c r="K34" i="9"/>
  <c r="J34" i="9"/>
  <c r="F34" i="9"/>
  <c r="D34" i="9"/>
  <c r="C34" i="9"/>
  <c r="B34" i="9"/>
  <c r="K27" i="9"/>
  <c r="G27" i="9"/>
  <c r="F27" i="9"/>
  <c r="E27" i="9"/>
  <c r="C27" i="9"/>
  <c r="L6" i="9"/>
  <c r="L27" i="9" s="1"/>
  <c r="K6" i="9"/>
  <c r="J6" i="9"/>
  <c r="J27" i="9" s="1"/>
  <c r="I6" i="9"/>
  <c r="I34" i="9" s="1"/>
  <c r="H6" i="9"/>
  <c r="H34" i="9" s="1"/>
  <c r="G6" i="9"/>
  <c r="G34" i="9" s="1"/>
  <c r="F6" i="9"/>
  <c r="E6" i="9"/>
  <c r="E34" i="9" s="1"/>
  <c r="D6" i="9"/>
  <c r="D27" i="9" s="1"/>
  <c r="C6" i="9"/>
  <c r="B6" i="9"/>
  <c r="B27" i="9" s="1"/>
  <c r="L34" i="9" l="1"/>
  <c r="H27" i="9"/>
  <c r="I27" i="9"/>
  <c r="Y11" i="7"/>
  <c r="Y14" i="7"/>
  <c r="Y13" i="7"/>
  <c r="Y18" i="7"/>
  <c r="Y17" i="7"/>
  <c r="Y16" i="7"/>
  <c r="Y15" i="7"/>
  <c r="Y12" i="7"/>
  <c r="Y10" i="7"/>
  <c r="Y9" i="7"/>
  <c r="Y8" i="7"/>
  <c r="Y7" i="7"/>
  <c r="Y6" i="7"/>
  <c r="N18" i="7"/>
  <c r="N17" i="7"/>
  <c r="N16" i="7"/>
  <c r="N15" i="7"/>
  <c r="N14" i="7"/>
  <c r="N13" i="7"/>
  <c r="N12" i="7"/>
  <c r="N11" i="7"/>
  <c r="N10" i="7"/>
  <c r="N9" i="7"/>
  <c r="N8" i="7"/>
  <c r="N7" i="7"/>
  <c r="N6" i="7"/>
  <c r="D18" i="7" l="1"/>
  <c r="D17" i="7"/>
  <c r="D16" i="7"/>
  <c r="D15" i="7"/>
  <c r="D14" i="7"/>
  <c r="D13" i="7"/>
  <c r="D12" i="7"/>
  <c r="D11" i="7"/>
  <c r="D10" i="7"/>
  <c r="D9" i="7"/>
  <c r="D8" i="7"/>
  <c r="D7" i="7"/>
  <c r="D6" i="7"/>
  <c r="D18" i="4" l="1"/>
  <c r="D17" i="4"/>
  <c r="D16" i="4"/>
  <c r="D15" i="4"/>
  <c r="D14" i="4"/>
  <c r="D13" i="4"/>
  <c r="D12" i="4"/>
  <c r="D11" i="4"/>
  <c r="D10" i="4"/>
  <c r="D9" i="4"/>
  <c r="D8" i="4"/>
  <c r="D7" i="4"/>
  <c r="D6" i="4"/>
  <c r="I20" i="1" l="1"/>
  <c r="H20" i="1"/>
  <c r="G20" i="1"/>
  <c r="D20" i="1"/>
  <c r="D19" i="1" l="1"/>
  <c r="D18" i="1" l="1"/>
  <c r="S18" i="1" s="1"/>
  <c r="D17" i="1"/>
  <c r="D16" i="1"/>
  <c r="D15" i="1"/>
  <c r="D14" i="1"/>
  <c r="D13" i="1"/>
  <c r="D12" i="1"/>
  <c r="D11" i="1"/>
  <c r="D10" i="1"/>
  <c r="D9" i="1"/>
  <c r="D8" i="1"/>
</calcChain>
</file>

<file path=xl/sharedStrings.xml><?xml version="1.0" encoding="utf-8"?>
<sst xmlns="http://schemas.openxmlformats.org/spreadsheetml/2006/main" count="1335" uniqueCount="87">
  <si>
    <t># Full Time</t>
  </si>
  <si>
    <t># Part Time</t>
  </si>
  <si>
    <t>Fall 2001</t>
  </si>
  <si>
    <t>Fall 2002</t>
  </si>
  <si>
    <t>Fall 2003</t>
  </si>
  <si>
    <t>Fall 2004</t>
  </si>
  <si>
    <t>Fall 2005</t>
  </si>
  <si>
    <t>Fall 2006</t>
  </si>
  <si>
    <t>Fall 2007</t>
  </si>
  <si>
    <t>Fall 2008</t>
  </si>
  <si>
    <t>Fall 2009</t>
  </si>
  <si>
    <t>Fall 2010</t>
  </si>
  <si>
    <t>Fall 2011</t>
  </si>
  <si>
    <t>Total Class</t>
  </si>
  <si>
    <t>--</t>
  </si>
  <si>
    <t>Term</t>
  </si>
  <si>
    <t>Fall to Spring Retention Rate</t>
  </si>
  <si>
    <t>Full Time</t>
  </si>
  <si>
    <t>Part Time</t>
  </si>
  <si>
    <t>Fall to Fall Retention Rate</t>
  </si>
  <si>
    <t>4-Year Graduation Rate</t>
  </si>
  <si>
    <t>6-Year Graduation Rate</t>
  </si>
  <si>
    <t>5-Year Graduation Rate</t>
  </si>
  <si>
    <t>Cohort Headcount</t>
  </si>
  <si>
    <t>(Federal Definition of a Freshmen)</t>
  </si>
  <si>
    <r>
      <t>Fall 2006</t>
    </r>
    <r>
      <rPr>
        <vertAlign val="superscript"/>
        <sz val="11"/>
        <color theme="1"/>
        <rFont val="Calibri"/>
        <family val="2"/>
        <scheme val="minor"/>
      </rPr>
      <t xml:space="preserve"> 1</t>
    </r>
  </si>
  <si>
    <r>
      <t>Fall 2007</t>
    </r>
    <r>
      <rPr>
        <vertAlign val="superscript"/>
        <sz val="11"/>
        <color theme="1"/>
        <rFont val="Calibri"/>
        <family val="2"/>
        <scheme val="minor"/>
      </rPr>
      <t xml:space="preserve"> 2</t>
    </r>
  </si>
  <si>
    <r>
      <rPr>
        <vertAlign val="superscript"/>
        <sz val="9"/>
        <color theme="1"/>
        <rFont val="Calibri"/>
        <family val="2"/>
        <scheme val="minor"/>
      </rPr>
      <t>1</t>
    </r>
    <r>
      <rPr>
        <sz val="9"/>
        <color theme="1"/>
        <rFont val="Calibri"/>
        <family val="2"/>
        <scheme val="minor"/>
      </rPr>
      <t xml:space="preserve">  One part-time student in the 2006 cohort passed away during the fall 2006 semester.  Following federal guidelines, the cohort is reduced starting SP07.  </t>
    </r>
  </si>
  <si>
    <t>Fall 2012</t>
  </si>
  <si>
    <t>Fall 2013</t>
  </si>
  <si>
    <t>First Time Freshmen Honors</t>
  </si>
  <si>
    <t>Honors Cohort Headcount</t>
  </si>
  <si>
    <r>
      <rPr>
        <vertAlign val="superscript"/>
        <sz val="9"/>
        <color theme="1"/>
        <rFont val="Calibri"/>
        <family val="2"/>
        <scheme val="minor"/>
      </rPr>
      <t>2</t>
    </r>
    <r>
      <rPr>
        <sz val="9"/>
        <color theme="1"/>
        <rFont val="Calibri"/>
        <family val="2"/>
        <scheme val="minor"/>
      </rPr>
      <t xml:space="preserve"> One student in the 2007 honors cohort passed away prior to his third AY at UIS. This student is excluded at the time of his death.  </t>
    </r>
  </si>
  <si>
    <t>First Time Freshmen Non-Honors</t>
  </si>
  <si>
    <t>Non-Honors Cohort Headcount</t>
  </si>
  <si>
    <r>
      <rPr>
        <vertAlign val="superscript"/>
        <sz val="9"/>
        <color theme="1"/>
        <rFont val="Calibri"/>
        <family val="2"/>
        <scheme val="minor"/>
      </rPr>
      <t>2</t>
    </r>
    <r>
      <rPr>
        <sz val="9"/>
        <color theme="1"/>
        <rFont val="Calibri"/>
        <family val="2"/>
        <scheme val="minor"/>
      </rPr>
      <t xml:space="preserve"> One student in the 2007 non-honors cohort passed away in her fifth AY at UIS. She is excluded at the time of her death.  </t>
    </r>
  </si>
  <si>
    <t xml:space="preserve">First Time Freshmen - Honors </t>
  </si>
  <si>
    <t>First Time Freshmen - Stayed in Honors Program</t>
  </si>
  <si>
    <t>Left Honors Cohort Headcount</t>
  </si>
  <si>
    <t>Stayed Honors Cohort Headcount</t>
  </si>
  <si>
    <t>First Time Freshmen - Left Honors Program and Stayed at UIS</t>
  </si>
  <si>
    <r>
      <t>Fall 2007</t>
    </r>
    <r>
      <rPr>
        <vertAlign val="superscript"/>
        <sz val="11"/>
        <color theme="1"/>
        <rFont val="Calibri"/>
        <family val="2"/>
        <scheme val="minor"/>
      </rPr>
      <t xml:space="preserve"> 1</t>
    </r>
  </si>
  <si>
    <r>
      <rPr>
        <vertAlign val="superscript"/>
        <sz val="9"/>
        <color theme="1"/>
        <rFont val="Calibri"/>
        <family val="2"/>
        <scheme val="minor"/>
      </rPr>
      <t>1</t>
    </r>
    <r>
      <rPr>
        <sz val="9"/>
        <color theme="1"/>
        <rFont val="Calibri"/>
        <family val="2"/>
        <scheme val="minor"/>
      </rPr>
      <t xml:space="preserve"> One student in the 2007 honors cohort passed away prior to his third AY at UIS. This student is excluded at the time of his death.  </t>
    </r>
  </si>
  <si>
    <r>
      <t>1</t>
    </r>
    <r>
      <rPr>
        <sz val="9"/>
        <color theme="1"/>
        <rFont val="Calibri"/>
        <family val="2"/>
        <scheme val="minor"/>
      </rPr>
      <t xml:space="preserve"> One student in the 2007 honors cohort passed away prior to his third AY at UIS. This student is excluded at the time of his death.  </t>
    </r>
  </si>
  <si>
    <t>First Time Freshmen First Generation</t>
  </si>
  <si>
    <t>First Generation Cohort Headcount</t>
  </si>
  <si>
    <t xml:space="preserve"> </t>
  </si>
  <si>
    <t>Fall 2014</t>
  </si>
  <si>
    <t>All first-time/first-year</t>
  </si>
  <si>
    <t>Honors</t>
  </si>
  <si>
    <t xml:space="preserve">General </t>
  </si>
  <si>
    <t>Original Cohort</t>
  </si>
  <si>
    <t>Adjusted Cohort</t>
  </si>
  <si>
    <t>Number in Good Standing</t>
  </si>
  <si>
    <t>Number in Probation Standing</t>
  </si>
  <si>
    <t># with No Standing</t>
  </si>
  <si>
    <t>Percentage in Good Standing</t>
  </si>
  <si>
    <t>Percentage in Probation Standing</t>
  </si>
  <si>
    <t>Adjusted -- Honors</t>
  </si>
  <si>
    <t>Adjusted -- General</t>
  </si>
  <si>
    <t>First-time/First-year Students:  Academic Standing after First Fall Term</t>
  </si>
  <si>
    <t>Source:  Census--AF and FG snapshots</t>
  </si>
  <si>
    <t>General</t>
  </si>
  <si>
    <t>Percentage with No Standing</t>
  </si>
  <si>
    <t>Number with No Standing</t>
  </si>
  <si>
    <t xml:space="preserve">Source:  Census Snapshots -- AF and FG </t>
  </si>
  <si>
    <t>Fall 2015</t>
  </si>
  <si>
    <t>Fall 2016</t>
  </si>
  <si>
    <t>Fall 2017</t>
  </si>
  <si>
    <t>Fall 2018</t>
  </si>
  <si>
    <t>Fall 2019</t>
  </si>
  <si>
    <t>Fall 2020</t>
  </si>
  <si>
    <r>
      <t>Fall 2015</t>
    </r>
    <r>
      <rPr>
        <vertAlign val="superscript"/>
        <sz val="12"/>
        <color theme="1"/>
        <rFont val="Calibri"/>
        <family val="2"/>
        <scheme val="minor"/>
      </rPr>
      <t>1</t>
    </r>
  </si>
  <si>
    <r>
      <rPr>
        <vertAlign val="superscript"/>
        <sz val="10"/>
        <color theme="1"/>
        <rFont val="Arial"/>
        <family val="2"/>
      </rPr>
      <t>*</t>
    </r>
    <r>
      <rPr>
        <sz val="10"/>
        <color theme="1"/>
        <rFont val="Arial"/>
        <family val="2"/>
      </rPr>
      <t xml:space="preserve"> Note:  One part-time student in the 2006 cohort passed away during the fall 2006 semester.  The cohort for the fall-to-spring and fall-to-fall retention rates is reduced accordingly.</t>
    </r>
  </si>
  <si>
    <r>
      <t>Fall 2007</t>
    </r>
    <r>
      <rPr>
        <vertAlign val="superscript"/>
        <sz val="12"/>
        <color theme="1"/>
        <rFont val="Calibri"/>
        <family val="2"/>
        <scheme val="minor"/>
      </rPr>
      <t xml:space="preserve">  </t>
    </r>
  </si>
  <si>
    <t xml:space="preserve">Fall 2013 </t>
  </si>
  <si>
    <t xml:space="preserve">Fall 2014 </t>
  </si>
  <si>
    <r>
      <t>Fall 2006</t>
    </r>
    <r>
      <rPr>
        <vertAlign val="superscript"/>
        <sz val="12"/>
        <color theme="1"/>
        <rFont val="Calibri"/>
        <family val="2"/>
        <scheme val="minor"/>
      </rPr>
      <t xml:space="preserve"> </t>
    </r>
  </si>
  <si>
    <t xml:space="preserve">First Time Freshmen </t>
  </si>
  <si>
    <t xml:space="preserve">** Note:  In the calculations of the six year graduation rates, cohorts are less allowable exclusions for students who left the institution due to death, permanent disability, mandatory military service, foreign aid service or mission.   Cohorts impacted include 2006 (i.e., one FT student and one PT student), 2007 (i.e., two FT students) , 2013 (i.e., one FT student) and 2014 (i.e., one FT student). </t>
  </si>
  <si>
    <t>6-Year Graduation Rate **</t>
  </si>
  <si>
    <t>Fall to Fall Retention Rate *</t>
  </si>
  <si>
    <t>Fall to Spring Retention Rate *</t>
  </si>
  <si>
    <r>
      <rPr>
        <vertAlign val="superscript"/>
        <sz val="10"/>
        <rFont val="Arial"/>
        <family val="2"/>
      </rPr>
      <t>1</t>
    </r>
    <r>
      <rPr>
        <sz val="10"/>
        <rFont val="Arial"/>
        <family val="2"/>
      </rPr>
      <t xml:space="preserve"> Total cohort reduced by 10 students who were part of the joint UIS/UIC Nursing Program and transferred out of UIS and enrolled at UIC. </t>
    </r>
  </si>
  <si>
    <t>Fall 2021</t>
  </si>
  <si>
    <r>
      <t>Fall 2016</t>
    </r>
    <r>
      <rPr>
        <vertAlign val="superscript"/>
        <sz val="12"/>
        <rFont val="Calibri"/>
        <family val="2"/>
        <scheme val="minor"/>
      </rPr>
      <t>2</t>
    </r>
  </si>
  <si>
    <r>
      <rPr>
        <vertAlign val="superscript"/>
        <sz val="10"/>
        <color theme="1"/>
        <rFont val="Arial"/>
        <family val="2"/>
      </rPr>
      <t>2</t>
    </r>
    <r>
      <rPr>
        <sz val="10"/>
        <color theme="1"/>
        <rFont val="Arial"/>
        <family val="2"/>
      </rPr>
      <t xml:space="preserve"> Total cohort reduced by 21 students who were part of the joint UIS/UIC Nursing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</si>
</sst>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5" x14ac:knownFonts="1">
    <font>
      <sz val="11"/>
      <color theme="1"/>
      <name val="Calibri"/>
      <family val="2"/>
      <scheme val="minor"/>
    </font>
    <font>
      <b/>
      <sz val="11"/>
      <color theme="1"/>
      <name val="Calibri"/>
      <family val="2"/>
      <scheme val="minor"/>
    </font>
    <font>
      <b/>
      <sz val="12"/>
      <color theme="1"/>
      <name val="Calibri"/>
      <family val="2"/>
      <scheme val="minor"/>
    </font>
    <font>
      <sz val="9"/>
      <color theme="1"/>
      <name val="Calibri"/>
      <family val="2"/>
      <scheme val="minor"/>
    </font>
    <font>
      <vertAlign val="superscript"/>
      <sz val="11"/>
      <color rgb="FFFF0000"/>
      <name val="Calibri"/>
      <family val="2"/>
      <scheme val="minor"/>
    </font>
    <font>
      <vertAlign val="superscript"/>
      <sz val="11"/>
      <color theme="1"/>
      <name val="Calibri"/>
      <family val="2"/>
      <scheme val="minor"/>
    </font>
    <font>
      <vertAlign val="superscript"/>
      <sz val="9"/>
      <color theme="1"/>
      <name val="Calibri"/>
      <family val="2"/>
      <scheme val="minor"/>
    </font>
    <font>
      <sz val="11"/>
      <name val="Calibri"/>
      <family val="2"/>
      <scheme val="minor"/>
    </font>
    <font>
      <vertAlign val="superscript"/>
      <sz val="11"/>
      <name val="Calibri"/>
      <family val="2"/>
      <scheme val="minor"/>
    </font>
    <font>
      <sz val="11"/>
      <color rgb="FFFF0000"/>
      <name val="Calibri"/>
      <family val="2"/>
      <scheme val="minor"/>
    </font>
    <font>
      <b/>
      <sz val="14"/>
      <color theme="1"/>
      <name val="Calibri"/>
      <family val="2"/>
      <scheme val="minor"/>
    </font>
    <font>
      <sz val="14"/>
      <color theme="1"/>
      <name val="Calibri"/>
      <family val="2"/>
      <scheme val="minor"/>
    </font>
    <font>
      <b/>
      <i/>
      <sz val="12"/>
      <color theme="1"/>
      <name val="Calibri"/>
      <family val="2"/>
      <scheme val="minor"/>
    </font>
    <font>
      <sz val="10"/>
      <color theme="1"/>
      <name val="Calibri"/>
      <family val="2"/>
      <scheme val="minor"/>
    </font>
    <font>
      <sz val="12"/>
      <color theme="1"/>
      <name val="Calibri"/>
      <family val="2"/>
      <scheme val="minor"/>
    </font>
    <font>
      <vertAlign val="superscript"/>
      <sz val="12"/>
      <color theme="1"/>
      <name val="Calibri"/>
      <family val="2"/>
      <scheme val="minor"/>
    </font>
    <font>
      <sz val="12"/>
      <name val="Calibri"/>
      <family val="2"/>
      <scheme val="minor"/>
    </font>
    <font>
      <vertAlign val="superscript"/>
      <sz val="10"/>
      <color theme="1"/>
      <name val="Arial"/>
      <family val="2"/>
    </font>
    <font>
      <sz val="10"/>
      <name val="Arial"/>
      <family val="2"/>
    </font>
    <font>
      <b/>
      <sz val="16"/>
      <color theme="1"/>
      <name val="Calibri"/>
      <family val="2"/>
      <scheme val="minor"/>
    </font>
    <font>
      <sz val="16"/>
      <color theme="1"/>
      <name val="Calibri"/>
      <family val="2"/>
      <scheme val="minor"/>
    </font>
    <font>
      <vertAlign val="superscript"/>
      <sz val="10"/>
      <name val="Arial"/>
      <family val="2"/>
    </font>
    <font>
      <sz val="10"/>
      <color theme="1"/>
      <name val="Arial"/>
      <family val="2"/>
    </font>
    <font>
      <vertAlign val="superscript"/>
      <sz val="12"/>
      <name val="Calibri"/>
      <family val="2"/>
      <scheme val="minor"/>
    </font>
    <font>
      <sz val="10"/>
      <name val="Calibri"/>
      <family val="2"/>
      <scheme val="minor"/>
    </font>
  </fonts>
  <fills count="3">
    <fill>
      <patternFill patternType="none"/>
    </fill>
    <fill>
      <patternFill patternType="gray125"/>
    </fill>
    <fill>
      <patternFill patternType="solid">
        <fgColor theme="1" tint="0.499984740745262"/>
        <bgColor indexed="64"/>
      </patternFill>
    </fill>
  </fills>
  <borders count="27">
    <border>
      <left/>
      <right/>
      <top/>
      <bottom/>
      <diagonal/>
    </border>
    <border>
      <left/>
      <right/>
      <top/>
      <bottom style="thin">
        <color indexed="64"/>
      </bottom>
      <diagonal/>
    </border>
    <border>
      <left/>
      <right style="thin">
        <color auto="1"/>
      </right>
      <top/>
      <bottom/>
      <diagonal/>
    </border>
    <border>
      <left/>
      <right style="thin">
        <color auto="1"/>
      </right>
      <top/>
      <bottom style="thin">
        <color indexed="64"/>
      </bottom>
      <diagonal/>
    </border>
    <border>
      <left style="thin">
        <color auto="1"/>
      </left>
      <right style="thin">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thin">
        <color auto="1"/>
      </top>
      <bottom/>
      <diagonal/>
    </border>
    <border>
      <left/>
      <right style="thin">
        <color auto="1"/>
      </right>
      <top style="thin">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indexed="64"/>
      </bottom>
      <diagonal/>
    </border>
    <border>
      <left/>
      <right style="hair">
        <color auto="1"/>
      </right>
      <top/>
      <bottom style="hair">
        <color auto="1"/>
      </bottom>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s>
  <cellStyleXfs count="1">
    <xf numFmtId="0" fontId="0" fillId="0" borderId="0"/>
  </cellStyleXfs>
  <cellXfs count="138">
    <xf numFmtId="0" fontId="0" fillId="0" borderId="0" xfId="0"/>
    <xf numFmtId="0" fontId="0" fillId="0" borderId="0" xfId="0" applyAlignment="1">
      <alignment horizontal="center"/>
    </xf>
    <xf numFmtId="0" fontId="0" fillId="0" borderId="0" xfId="0" applyAlignment="1">
      <alignment horizontal="right" indent="2"/>
    </xf>
    <xf numFmtId="0" fontId="0" fillId="0" borderId="0" xfId="0" quotePrefix="1" applyAlignment="1">
      <alignment horizontal="right" indent="2"/>
    </xf>
    <xf numFmtId="0" fontId="0" fillId="0" borderId="1" xfId="0" applyBorder="1" applyAlignment="1">
      <alignment horizontal="center"/>
    </xf>
    <xf numFmtId="0" fontId="0" fillId="0" borderId="1" xfId="0" applyBorder="1"/>
    <xf numFmtId="164" fontId="0" fillId="0" borderId="0" xfId="0" applyNumberFormat="1" applyAlignment="1">
      <alignment horizontal="center"/>
    </xf>
    <xf numFmtId="164" fontId="0" fillId="0" borderId="0" xfId="0" applyNumberFormat="1"/>
    <xf numFmtId="0" fontId="2" fillId="0" borderId="0" xfId="0" applyFont="1" applyAlignment="1">
      <alignment horizontal="center"/>
    </xf>
    <xf numFmtId="0" fontId="3" fillId="0" borderId="0" xfId="0" applyFont="1"/>
    <xf numFmtId="0" fontId="4" fillId="0" borderId="0" xfId="0" applyFont="1" applyAlignment="1">
      <alignment horizontal="center"/>
    </xf>
    <xf numFmtId="0" fontId="9" fillId="0" borderId="0" xfId="0" applyFont="1"/>
    <xf numFmtId="164" fontId="0" fillId="0" borderId="0" xfId="0" applyNumberFormat="1" applyAlignment="1">
      <alignment horizontal="right" indent="2"/>
    </xf>
    <xf numFmtId="164" fontId="0" fillId="0" borderId="0" xfId="0" quotePrefix="1" applyNumberFormat="1" applyAlignment="1">
      <alignment horizontal="right" indent="2"/>
    </xf>
    <xf numFmtId="164" fontId="7" fillId="0" borderId="0" xfId="0" applyNumberFormat="1" applyFont="1" applyAlignment="1">
      <alignment horizontal="right" indent="2"/>
    </xf>
    <xf numFmtId="164" fontId="0" fillId="0" borderId="0" xfId="0" applyNumberFormat="1" applyFill="1" applyAlignment="1">
      <alignment horizontal="right" indent="2"/>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11" fillId="0" borderId="0" xfId="0" applyFont="1" applyAlignment="1"/>
    <xf numFmtId="0" fontId="2" fillId="0" borderId="0" xfId="0" applyFont="1" applyAlignment="1">
      <alignment horizontal="center"/>
    </xf>
    <xf numFmtId="0" fontId="1" fillId="0" borderId="0" xfId="0" applyFont="1" applyAlignment="1">
      <alignment horizontal="center"/>
    </xf>
    <xf numFmtId="0" fontId="3" fillId="0" borderId="0" xfId="0" applyFont="1" applyAlignment="1">
      <alignment wrapText="1"/>
    </xf>
    <xf numFmtId="0" fontId="0" fillId="0" borderId="0" xfId="0" applyAlignment="1">
      <alignment horizontal="center"/>
    </xf>
    <xf numFmtId="0" fontId="0" fillId="2" borderId="0" xfId="0" applyFill="1"/>
    <xf numFmtId="0" fontId="3" fillId="2" borderId="0" xfId="0" applyFont="1" applyFill="1"/>
    <xf numFmtId="164" fontId="7" fillId="0" borderId="0" xfId="0" applyNumberFormat="1" applyFont="1" applyFill="1" applyAlignment="1">
      <alignment horizontal="right" indent="2"/>
    </xf>
    <xf numFmtId="164" fontId="0" fillId="0" borderId="0" xfId="0" quotePrefix="1" applyNumberFormat="1" applyFill="1" applyAlignment="1">
      <alignment horizontal="right" indent="2"/>
    </xf>
    <xf numFmtId="0" fontId="11" fillId="0" borderId="2" xfId="0" applyFont="1" applyBorder="1" applyAlignment="1"/>
    <xf numFmtId="0" fontId="2" fillId="0" borderId="2"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64" fontId="0" fillId="0" borderId="2" xfId="0" applyNumberFormat="1" applyBorder="1" applyAlignment="1">
      <alignment horizontal="right" indent="2"/>
    </xf>
    <xf numFmtId="164" fontId="7" fillId="0" borderId="2" xfId="0" applyNumberFormat="1" applyFont="1" applyBorder="1" applyAlignment="1">
      <alignment horizontal="right" indent="2"/>
    </xf>
    <xf numFmtId="0" fontId="0" fillId="0" borderId="2" xfId="0" applyBorder="1"/>
    <xf numFmtId="0" fontId="1" fillId="0" borderId="2" xfId="0" applyFont="1" applyBorder="1" applyAlignment="1">
      <alignment horizontal="center"/>
    </xf>
    <xf numFmtId="164" fontId="0" fillId="0" borderId="2" xfId="0" applyNumberFormat="1" applyBorder="1"/>
    <xf numFmtId="0" fontId="3" fillId="0" borderId="2" xfId="0" applyFont="1" applyBorder="1" applyAlignment="1">
      <alignment wrapText="1"/>
    </xf>
    <xf numFmtId="0" fontId="0" fillId="0" borderId="0" xfId="0" applyBorder="1"/>
    <xf numFmtId="164" fontId="0" fillId="0" borderId="0" xfId="0" applyNumberFormat="1" applyBorder="1" applyAlignment="1">
      <alignment horizontal="right" indent="2"/>
    </xf>
    <xf numFmtId="164" fontId="0" fillId="0" borderId="0" xfId="0" quotePrefix="1" applyNumberFormat="1" applyBorder="1" applyAlignment="1">
      <alignment horizontal="right" indent="2"/>
    </xf>
    <xf numFmtId="0" fontId="0" fillId="0" borderId="0" xfId="0" applyBorder="1" applyAlignment="1">
      <alignment horizontal="center"/>
    </xf>
    <xf numFmtId="0" fontId="0" fillId="0" borderId="0" xfId="0" applyFont="1" applyAlignment="1">
      <alignment horizontal="right" indent="2"/>
    </xf>
    <xf numFmtId="0" fontId="0" fillId="0" borderId="0" xfId="0" applyFont="1"/>
    <xf numFmtId="0" fontId="2" fillId="0" borderId="0" xfId="0" applyFont="1" applyAlignment="1">
      <alignment horizontal="center"/>
    </xf>
    <xf numFmtId="0" fontId="0" fillId="0" borderId="0" xfId="0" applyAlignment="1">
      <alignment horizontal="center"/>
    </xf>
    <xf numFmtId="0" fontId="12" fillId="0" borderId="0" xfId="0" applyFont="1"/>
    <xf numFmtId="0" fontId="0" fillId="0" borderId="5" xfId="0" applyBorder="1" applyAlignment="1">
      <alignment horizontal="right" indent="2"/>
    </xf>
    <xf numFmtId="0" fontId="0" fillId="0" borderId="6" xfId="0" applyBorder="1" applyAlignment="1">
      <alignment horizontal="right" indent="2"/>
    </xf>
    <xf numFmtId="0" fontId="0" fillId="0" borderId="7" xfId="0" applyBorder="1" applyAlignment="1">
      <alignment horizontal="right" indent="2"/>
    </xf>
    <xf numFmtId="0" fontId="0" fillId="0" borderId="8" xfId="0" applyBorder="1" applyAlignment="1">
      <alignment horizontal="right" indent="2"/>
    </xf>
    <xf numFmtId="0" fontId="0" fillId="0" borderId="9" xfId="0" applyBorder="1" applyAlignment="1">
      <alignment horizontal="right" indent="2"/>
    </xf>
    <xf numFmtId="0" fontId="0" fillId="0" borderId="10" xfId="0" applyBorder="1" applyAlignment="1">
      <alignment horizontal="right" indent="2"/>
    </xf>
    <xf numFmtId="164" fontId="0" fillId="0" borderId="7" xfId="0" applyNumberFormat="1" applyBorder="1" applyAlignment="1">
      <alignment horizontal="right" indent="1"/>
    </xf>
    <xf numFmtId="164" fontId="0" fillId="0" borderId="8" xfId="0" applyNumberFormat="1" applyBorder="1" applyAlignment="1">
      <alignment horizontal="right" indent="1"/>
    </xf>
    <xf numFmtId="0" fontId="0" fillId="0" borderId="9" xfId="0" quotePrefix="1" applyBorder="1" applyAlignment="1">
      <alignment horizontal="center"/>
    </xf>
    <xf numFmtId="164" fontId="0" fillId="0" borderId="9" xfId="0" applyNumberFormat="1" applyBorder="1" applyAlignment="1">
      <alignment horizontal="right" indent="1"/>
    </xf>
    <xf numFmtId="164" fontId="0" fillId="0" borderId="10" xfId="0" applyNumberFormat="1" applyBorder="1" applyAlignment="1">
      <alignment horizontal="right" indent="1"/>
    </xf>
    <xf numFmtId="0" fontId="1" fillId="0" borderId="11" xfId="0" applyFont="1" applyBorder="1"/>
    <xf numFmtId="0" fontId="1" fillId="0" borderId="12" xfId="0" applyFont="1" applyBorder="1"/>
    <xf numFmtId="0" fontId="0" fillId="0" borderId="13" xfId="0" applyBorder="1" applyAlignment="1">
      <alignment horizontal="right" indent="2"/>
    </xf>
    <xf numFmtId="0" fontId="0" fillId="0" borderId="14" xfId="0" applyBorder="1" applyAlignment="1">
      <alignment horizontal="right" indent="2"/>
    </xf>
    <xf numFmtId="0" fontId="1" fillId="0" borderId="15" xfId="0" applyFont="1" applyBorder="1"/>
    <xf numFmtId="0" fontId="1" fillId="0" borderId="16" xfId="0" applyFont="1" applyBorder="1"/>
    <xf numFmtId="164" fontId="0" fillId="0" borderId="13" xfId="0" applyNumberFormat="1" applyBorder="1" applyAlignment="1">
      <alignment horizontal="right" indent="1"/>
    </xf>
    <xf numFmtId="164" fontId="0" fillId="0" borderId="14" xfId="0" applyNumberFormat="1" applyBorder="1" applyAlignment="1">
      <alignment horizontal="right" indent="1"/>
    </xf>
    <xf numFmtId="0" fontId="0" fillId="0" borderId="17" xfId="0" applyBorder="1" applyAlignment="1">
      <alignment horizontal="right" indent="2"/>
    </xf>
    <xf numFmtId="0" fontId="0" fillId="0" borderId="18" xfId="0" applyBorder="1" applyAlignment="1">
      <alignment horizontal="right" indent="2"/>
    </xf>
    <xf numFmtId="0" fontId="0" fillId="0" borderId="19" xfId="0" applyBorder="1" applyAlignment="1">
      <alignment horizontal="right" indent="2"/>
    </xf>
    <xf numFmtId="0" fontId="1" fillId="0" borderId="20" xfId="0" applyFont="1" applyBorder="1"/>
    <xf numFmtId="0" fontId="0" fillId="0" borderId="21" xfId="0" applyBorder="1" applyAlignment="1">
      <alignment horizontal="right" indent="2"/>
    </xf>
    <xf numFmtId="164" fontId="0" fillId="0" borderId="21" xfId="0" applyNumberFormat="1" applyBorder="1" applyAlignment="1">
      <alignment horizontal="right" indent="1"/>
    </xf>
    <xf numFmtId="164" fontId="0" fillId="0" borderId="18" xfId="0" applyNumberFormat="1" applyBorder="1" applyAlignment="1">
      <alignment horizontal="right" indent="1"/>
    </xf>
    <xf numFmtId="0" fontId="0" fillId="0" borderId="19" xfId="0" quotePrefix="1" applyBorder="1" applyAlignment="1">
      <alignment horizontal="center"/>
    </xf>
    <xf numFmtId="0" fontId="0" fillId="0" borderId="22" xfId="0" applyBorder="1"/>
    <xf numFmtId="0" fontId="1" fillId="0" borderId="23" xfId="0" applyFont="1" applyBorder="1"/>
    <xf numFmtId="0" fontId="1" fillId="0" borderId="24" xfId="0" applyFont="1" applyBorder="1"/>
    <xf numFmtId="0" fontId="1" fillId="0" borderId="24" xfId="0" applyFont="1" applyBorder="1" applyAlignment="1">
      <alignment horizontal="left" indent="2"/>
    </xf>
    <xf numFmtId="0" fontId="1" fillId="0" borderId="25" xfId="0" applyFont="1" applyBorder="1" applyAlignment="1">
      <alignment horizontal="left" indent="2"/>
    </xf>
    <xf numFmtId="0" fontId="0" fillId="0" borderId="4" xfId="0" applyBorder="1"/>
    <xf numFmtId="0" fontId="0" fillId="0" borderId="26" xfId="0" applyBorder="1"/>
    <xf numFmtId="0" fontId="0" fillId="0" borderId="24" xfId="0" applyBorder="1"/>
    <xf numFmtId="0" fontId="0" fillId="0" borderId="25" xfId="0" applyBorder="1"/>
    <xf numFmtId="0" fontId="0" fillId="0" borderId="19" xfId="0" quotePrefix="1" applyBorder="1" applyAlignment="1">
      <alignment horizontal="right" indent="2"/>
    </xf>
    <xf numFmtId="0" fontId="0" fillId="0" borderId="9" xfId="0" quotePrefix="1" applyBorder="1" applyAlignment="1">
      <alignment horizontal="right" indent="2"/>
    </xf>
    <xf numFmtId="164" fontId="0" fillId="0" borderId="6" xfId="0" applyNumberFormat="1" applyBorder="1" applyAlignment="1">
      <alignment horizontal="right" indent="1"/>
    </xf>
    <xf numFmtId="0" fontId="2" fillId="0" borderId="0" xfId="0" applyFont="1" applyAlignment="1">
      <alignment horizontal="center"/>
    </xf>
    <xf numFmtId="0" fontId="0" fillId="0" borderId="0" xfId="0" applyAlignment="1">
      <alignment horizontal="center"/>
    </xf>
    <xf numFmtId="0" fontId="14" fillId="0" borderId="0" xfId="0" applyFont="1"/>
    <xf numFmtId="0" fontId="11" fillId="0" borderId="0" xfId="0" applyFont="1"/>
    <xf numFmtId="0" fontId="14" fillId="0" borderId="0" xfId="0" applyFont="1" applyAlignment="1">
      <alignment horizontal="right" indent="2"/>
    </xf>
    <xf numFmtId="0" fontId="14" fillId="0" borderId="0" xfId="0" quotePrefix="1" applyFont="1" applyAlignment="1">
      <alignment horizontal="center"/>
    </xf>
    <xf numFmtId="0" fontId="14" fillId="0" borderId="0" xfId="0" applyFont="1" applyFill="1"/>
    <xf numFmtId="164" fontId="14" fillId="0" borderId="0" xfId="0" applyNumberFormat="1" applyFont="1" applyFill="1" applyAlignment="1">
      <alignment horizontal="right" indent="1"/>
    </xf>
    <xf numFmtId="164" fontId="14" fillId="0" borderId="0" xfId="0" quotePrefix="1" applyNumberFormat="1" applyFont="1" applyFill="1" applyAlignment="1">
      <alignment horizontal="center"/>
    </xf>
    <xf numFmtId="0" fontId="14" fillId="0" borderId="0" xfId="0" applyFont="1" applyAlignment="1">
      <alignment horizontal="center"/>
    </xf>
    <xf numFmtId="164" fontId="16" fillId="0" borderId="0" xfId="0" applyNumberFormat="1" applyFont="1" applyFill="1" applyAlignment="1">
      <alignment horizontal="right" indent="1"/>
    </xf>
    <xf numFmtId="0" fontId="16" fillId="0" borderId="0" xfId="0" applyNumberFormat="1" applyFont="1" applyFill="1" applyAlignment="1">
      <alignment horizontal="right" indent="2"/>
    </xf>
    <xf numFmtId="0" fontId="16" fillId="0" borderId="0" xfId="0" applyNumberFormat="1" applyFont="1" applyFill="1" applyAlignment="1">
      <alignment horizontal="center"/>
    </xf>
    <xf numFmtId="0" fontId="14" fillId="0" borderId="0" xfId="0" applyFont="1" applyFill="1" applyAlignment="1">
      <alignment horizontal="center"/>
    </xf>
    <xf numFmtId="0" fontId="14" fillId="0" borderId="0" xfId="0" applyFont="1" applyFill="1" applyAlignment="1">
      <alignment horizontal="right" indent="2"/>
    </xf>
    <xf numFmtId="164" fontId="14" fillId="0" borderId="0" xfId="0" applyNumberFormat="1" applyFont="1" applyAlignment="1">
      <alignment horizontal="center"/>
    </xf>
    <xf numFmtId="164" fontId="14" fillId="0" borderId="0" xfId="0" applyNumberFormat="1" applyFont="1" applyAlignment="1">
      <alignment horizontal="right" indent="1"/>
    </xf>
    <xf numFmtId="164" fontId="14" fillId="0" borderId="0" xfId="0" applyNumberFormat="1" applyFont="1" applyFill="1" applyAlignment="1">
      <alignment horizontal="center"/>
    </xf>
    <xf numFmtId="164" fontId="16" fillId="0" borderId="0" xfId="0" applyNumberFormat="1" applyFont="1" applyFill="1" applyAlignment="1">
      <alignment horizontal="center"/>
    </xf>
    <xf numFmtId="164" fontId="16" fillId="0" borderId="0" xfId="0" applyNumberFormat="1" applyFont="1" applyAlignment="1">
      <alignment horizontal="right" indent="1"/>
    </xf>
    <xf numFmtId="0" fontId="16" fillId="0" borderId="0" xfId="0" applyFont="1"/>
    <xf numFmtId="164" fontId="16" fillId="0" borderId="0" xfId="0" applyNumberFormat="1" applyFont="1" applyAlignment="1">
      <alignment horizontal="center"/>
    </xf>
    <xf numFmtId="0" fontId="0" fillId="0" borderId="0" xfId="0" applyAlignment="1">
      <alignment horizontal="center"/>
    </xf>
    <xf numFmtId="0" fontId="0" fillId="0" borderId="0" xfId="0" applyAlignment="1">
      <alignment horizontal="right" indent="1"/>
    </xf>
    <xf numFmtId="164" fontId="14" fillId="0" borderId="0" xfId="0" quotePrefix="1" applyNumberFormat="1" applyFont="1" applyAlignment="1">
      <alignment horizontal="right" indent="1"/>
    </xf>
    <xf numFmtId="0" fontId="13" fillId="0" borderId="1" xfId="0" applyFont="1" applyBorder="1" applyAlignment="1">
      <alignment horizontal="center"/>
    </xf>
    <xf numFmtId="0" fontId="13" fillId="0" borderId="1" xfId="0" applyFont="1" applyBorder="1" applyAlignment="1"/>
    <xf numFmtId="0" fontId="13" fillId="0" borderId="0" xfId="0" applyFont="1" applyAlignment="1">
      <alignment horizontal="center"/>
    </xf>
    <xf numFmtId="0" fontId="0" fillId="0" borderId="0" xfId="0" applyAlignment="1">
      <alignment horizontal="center"/>
    </xf>
    <xf numFmtId="0" fontId="22" fillId="0" borderId="0" xfId="0" applyFont="1"/>
    <xf numFmtId="0" fontId="24" fillId="0" borderId="0" xfId="0" applyFont="1"/>
    <xf numFmtId="0" fontId="13" fillId="0" borderId="0" xfId="0" applyFont="1"/>
    <xf numFmtId="0" fontId="13" fillId="0" borderId="0" xfId="0" applyFont="1" applyAlignment="1">
      <alignment horizontal="right" indent="1"/>
    </xf>
    <xf numFmtId="0" fontId="0" fillId="0" borderId="0" xfId="0" quotePrefix="1"/>
    <xf numFmtId="0" fontId="22" fillId="0" borderId="0" xfId="0" applyFont="1" applyAlignment="1">
      <alignment wrapText="1"/>
    </xf>
    <xf numFmtId="0" fontId="22" fillId="0" borderId="0" xfId="0" applyFont="1" applyAlignment="1"/>
    <xf numFmtId="0" fontId="18" fillId="0" borderId="0" xfId="0" applyFont="1" applyAlignment="1">
      <alignment wrapText="1"/>
    </xf>
    <xf numFmtId="0" fontId="0" fillId="0" borderId="0" xfId="0" applyAlignment="1"/>
    <xf numFmtId="0" fontId="19" fillId="0" borderId="0" xfId="0" applyFont="1" applyAlignment="1">
      <alignment horizontal="center"/>
    </xf>
    <xf numFmtId="0" fontId="20" fillId="0" borderId="0" xfId="0" applyFont="1" applyAlignment="1"/>
    <xf numFmtId="0" fontId="2" fillId="0" borderId="0" xfId="0" applyFont="1" applyAlignment="1">
      <alignment horizontal="center"/>
    </xf>
    <xf numFmtId="0" fontId="10" fillId="0" borderId="0" xfId="0" applyFont="1" applyAlignment="1">
      <alignment horizontal="center"/>
    </xf>
    <xf numFmtId="0" fontId="10" fillId="0" borderId="0" xfId="0" applyFont="1" applyFill="1" applyAlignment="1">
      <alignment horizontal="center"/>
    </xf>
    <xf numFmtId="0" fontId="11" fillId="0" borderId="0" xfId="0" applyFont="1" applyFill="1" applyAlignment="1">
      <alignment horizontal="center"/>
    </xf>
    <xf numFmtId="0" fontId="22" fillId="0" borderId="0" xfId="0" applyFont="1" applyFill="1" applyAlignment="1">
      <alignment wrapText="1"/>
    </xf>
    <xf numFmtId="0" fontId="8" fillId="0" borderId="0" xfId="0" applyFont="1" applyAlignment="1">
      <alignment horizontal="center"/>
    </xf>
    <xf numFmtId="0" fontId="1" fillId="0" borderId="0" xfId="0" applyFont="1" applyAlignment="1">
      <alignment horizontal="center"/>
    </xf>
    <xf numFmtId="0" fontId="3" fillId="0" borderId="0" xfId="0" applyFont="1" applyAlignment="1">
      <alignment wrapText="1"/>
    </xf>
    <xf numFmtId="0" fontId="11" fillId="0" borderId="0" xfId="0" applyFont="1" applyAlignment="1"/>
    <xf numFmtId="0" fontId="0" fillId="0" borderId="0" xfId="0" applyAlignment="1">
      <alignment horizontal="center"/>
    </xf>
    <xf numFmtId="0" fontId="16"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6"/>
  <sheetViews>
    <sheetView tabSelected="1" zoomScaleNormal="100" workbookViewId="0">
      <selection activeCell="V13" sqref="V13"/>
    </sheetView>
  </sheetViews>
  <sheetFormatPr defaultRowHeight="15" x14ac:dyDescent="0.25"/>
  <cols>
    <col min="1" max="1" width="10.85546875" bestFit="1" customWidth="1"/>
    <col min="2" max="2" width="9.140625" style="1" customWidth="1"/>
    <col min="3" max="4" width="9.140625" customWidth="1"/>
    <col min="5" max="5" width="3.7109375" customWidth="1"/>
    <col min="6" max="9" width="9.140625" customWidth="1"/>
    <col min="10" max="10" width="3.28515625" customWidth="1"/>
    <col min="11" max="11" width="10.140625" customWidth="1"/>
    <col min="13" max="13" width="9.140625" style="110"/>
    <col min="15" max="15" width="4.28515625" customWidth="1"/>
    <col min="16" max="16" width="10.28515625" bestFit="1" customWidth="1"/>
  </cols>
  <sheetData>
    <row r="1" spans="1:19" x14ac:dyDescent="0.25">
      <c r="B1" s="88"/>
    </row>
    <row r="2" spans="1:19" ht="21" x14ac:dyDescent="0.35">
      <c r="A2" s="125" t="s">
        <v>78</v>
      </c>
      <c r="B2" s="125"/>
      <c r="C2" s="125"/>
      <c r="D2" s="125"/>
      <c r="E2" s="126"/>
      <c r="F2" s="126"/>
      <c r="G2" s="126"/>
      <c r="H2" s="126"/>
      <c r="I2" s="126"/>
      <c r="J2" s="126"/>
      <c r="K2" s="126"/>
      <c r="L2" s="126"/>
      <c r="M2" s="126"/>
      <c r="N2" s="126"/>
      <c r="O2" s="124"/>
      <c r="P2" s="124"/>
      <c r="Q2" s="124"/>
      <c r="R2" s="124"/>
      <c r="S2" s="124"/>
    </row>
    <row r="3" spans="1:19" ht="15.75" x14ac:dyDescent="0.25">
      <c r="A3" s="127" t="s">
        <v>24</v>
      </c>
      <c r="B3" s="127"/>
      <c r="C3" s="127"/>
      <c r="D3" s="127"/>
      <c r="E3" s="127"/>
      <c r="F3" s="127"/>
      <c r="G3" s="127"/>
      <c r="H3" s="127"/>
      <c r="I3" s="127"/>
      <c r="J3" s="124"/>
      <c r="K3" s="124"/>
      <c r="L3" s="124"/>
      <c r="M3" s="124"/>
      <c r="N3" s="124"/>
      <c r="O3" s="124"/>
      <c r="P3" s="124"/>
      <c r="Q3" s="124"/>
      <c r="R3" s="124"/>
      <c r="S3" s="124"/>
    </row>
    <row r="4" spans="1:19" ht="5.45" customHeight="1" x14ac:dyDescent="0.25">
      <c r="A4" s="8"/>
      <c r="B4" s="8"/>
      <c r="C4" s="8"/>
      <c r="D4" s="8"/>
      <c r="E4" s="8"/>
      <c r="F4" s="8"/>
      <c r="G4" s="8"/>
      <c r="H4" s="8"/>
      <c r="I4" s="8"/>
    </row>
    <row r="5" spans="1:19" ht="14.25" customHeight="1" x14ac:dyDescent="0.25">
      <c r="A5" s="87"/>
      <c r="B5" s="87"/>
      <c r="C5" s="87"/>
      <c r="D5" s="87"/>
      <c r="E5" s="87"/>
      <c r="F5" s="87"/>
      <c r="G5" s="87"/>
      <c r="H5" s="87"/>
      <c r="I5" s="87"/>
    </row>
    <row r="6" spans="1:19" ht="18.75" x14ac:dyDescent="0.3">
      <c r="A6" s="128" t="s">
        <v>23</v>
      </c>
      <c r="B6" s="128"/>
      <c r="C6" s="128"/>
      <c r="D6" s="128"/>
      <c r="E6" s="90"/>
      <c r="F6" s="129" t="s">
        <v>82</v>
      </c>
      <c r="G6" s="130"/>
      <c r="H6" s="130"/>
      <c r="I6" s="130"/>
      <c r="K6" s="128" t="s">
        <v>81</v>
      </c>
      <c r="L6" s="128"/>
      <c r="M6" s="128"/>
      <c r="N6" s="128"/>
      <c r="P6" s="128" t="s">
        <v>80</v>
      </c>
      <c r="Q6" s="128"/>
      <c r="R6" s="128"/>
      <c r="S6" s="128"/>
    </row>
    <row r="7" spans="1:19" x14ac:dyDescent="0.25">
      <c r="A7" s="5" t="s">
        <v>15</v>
      </c>
      <c r="B7" s="112" t="s">
        <v>17</v>
      </c>
      <c r="C7" s="112" t="s">
        <v>18</v>
      </c>
      <c r="D7" s="112" t="s">
        <v>13</v>
      </c>
      <c r="E7" s="114"/>
      <c r="F7" s="112" t="s">
        <v>15</v>
      </c>
      <c r="G7" s="112" t="s">
        <v>17</v>
      </c>
      <c r="H7" s="112" t="s">
        <v>18</v>
      </c>
      <c r="I7" s="112" t="s">
        <v>13</v>
      </c>
      <c r="J7" s="114"/>
      <c r="K7" s="112" t="s">
        <v>15</v>
      </c>
      <c r="L7" s="112" t="s">
        <v>17</v>
      </c>
      <c r="M7" s="112" t="s">
        <v>18</v>
      </c>
      <c r="N7" s="112" t="s">
        <v>13</v>
      </c>
      <c r="P7" s="113" t="s">
        <v>15</v>
      </c>
      <c r="Q7" s="113" t="s">
        <v>17</v>
      </c>
      <c r="R7" s="113" t="s">
        <v>18</v>
      </c>
      <c r="S7" s="113" t="s">
        <v>13</v>
      </c>
    </row>
    <row r="8" spans="1:19" ht="15.95" customHeight="1" x14ac:dyDescent="0.25">
      <c r="A8" s="89" t="s">
        <v>2</v>
      </c>
      <c r="B8" s="91">
        <v>116</v>
      </c>
      <c r="C8" s="92" t="s">
        <v>14</v>
      </c>
      <c r="D8" s="91">
        <f>SUM(B8:C8)</f>
        <v>116</v>
      </c>
      <c r="E8" s="89"/>
      <c r="F8" s="93" t="s">
        <v>2</v>
      </c>
      <c r="G8" s="94">
        <v>0.95699999999999996</v>
      </c>
      <c r="H8" s="95" t="s">
        <v>14</v>
      </c>
      <c r="I8" s="94">
        <v>0.95699999999999996</v>
      </c>
      <c r="K8" s="89" t="s">
        <v>2</v>
      </c>
      <c r="L8" s="102">
        <v>0.92200000000000004</v>
      </c>
      <c r="M8" s="111" t="s">
        <v>14</v>
      </c>
      <c r="N8" s="103">
        <v>0.92200000000000004</v>
      </c>
      <c r="P8" s="89" t="s">
        <v>2</v>
      </c>
      <c r="Q8" s="104">
        <v>0.56000000000000005</v>
      </c>
      <c r="R8" s="111" t="s">
        <v>14</v>
      </c>
      <c r="S8" s="103">
        <v>0.56000000000000005</v>
      </c>
    </row>
    <row r="9" spans="1:19" ht="15.95" customHeight="1" x14ac:dyDescent="0.25">
      <c r="A9" s="89" t="s">
        <v>3</v>
      </c>
      <c r="B9" s="91">
        <v>97</v>
      </c>
      <c r="C9" s="92" t="s">
        <v>14</v>
      </c>
      <c r="D9" s="91">
        <f t="shared" ref="D9:D24" si="0">SUM(B9:C9)</f>
        <v>97</v>
      </c>
      <c r="E9" s="89"/>
      <c r="F9" s="93" t="s">
        <v>3</v>
      </c>
      <c r="G9" s="94">
        <v>0.86599999999999999</v>
      </c>
      <c r="H9" s="95" t="s">
        <v>14</v>
      </c>
      <c r="I9" s="94">
        <v>0.86599999999999999</v>
      </c>
      <c r="K9" s="89" t="s">
        <v>3</v>
      </c>
      <c r="L9" s="102">
        <v>0.78400000000000003</v>
      </c>
      <c r="M9" s="111" t="s">
        <v>14</v>
      </c>
      <c r="N9" s="103">
        <v>0.78400000000000003</v>
      </c>
      <c r="P9" s="89" t="s">
        <v>3</v>
      </c>
      <c r="Q9" s="104">
        <v>0.56699999999999995</v>
      </c>
      <c r="R9" s="111" t="s">
        <v>14</v>
      </c>
      <c r="S9" s="103">
        <v>0.56699999999999995</v>
      </c>
    </row>
    <row r="10" spans="1:19" ht="15.95" customHeight="1" x14ac:dyDescent="0.25">
      <c r="A10" s="89" t="s">
        <v>4</v>
      </c>
      <c r="B10" s="91">
        <v>116</v>
      </c>
      <c r="C10" s="92" t="s">
        <v>14</v>
      </c>
      <c r="D10" s="91">
        <f t="shared" si="0"/>
        <v>116</v>
      </c>
      <c r="E10" s="89"/>
      <c r="F10" s="93" t="s">
        <v>4</v>
      </c>
      <c r="G10" s="94">
        <v>0.94</v>
      </c>
      <c r="H10" s="95" t="s">
        <v>14</v>
      </c>
      <c r="I10" s="94">
        <v>0.94</v>
      </c>
      <c r="K10" s="89" t="s">
        <v>4</v>
      </c>
      <c r="L10" s="102">
        <v>0.80200000000000005</v>
      </c>
      <c r="M10" s="111" t="s">
        <v>14</v>
      </c>
      <c r="N10" s="103">
        <v>0.80200000000000005</v>
      </c>
      <c r="P10" s="89" t="s">
        <v>4</v>
      </c>
      <c r="Q10" s="104">
        <v>0.67200000000000004</v>
      </c>
      <c r="R10" s="111" t="s">
        <v>14</v>
      </c>
      <c r="S10" s="103">
        <v>0.67200000000000004</v>
      </c>
    </row>
    <row r="11" spans="1:19" ht="15.95" customHeight="1" x14ac:dyDescent="0.25">
      <c r="A11" s="89" t="s">
        <v>5</v>
      </c>
      <c r="B11" s="91">
        <v>90</v>
      </c>
      <c r="C11" s="92" t="s">
        <v>14</v>
      </c>
      <c r="D11" s="91">
        <f t="shared" si="0"/>
        <v>90</v>
      </c>
      <c r="E11" s="89"/>
      <c r="F11" s="93" t="s">
        <v>5</v>
      </c>
      <c r="G11" s="94">
        <v>0.94399999999999995</v>
      </c>
      <c r="H11" s="95" t="s">
        <v>14</v>
      </c>
      <c r="I11" s="94">
        <v>0.94399999999999995</v>
      </c>
      <c r="K11" s="89" t="s">
        <v>5</v>
      </c>
      <c r="L11" s="102">
        <v>0.84399999999999997</v>
      </c>
      <c r="M11" s="111" t="s">
        <v>14</v>
      </c>
      <c r="N11" s="103">
        <v>0.84399999999999997</v>
      </c>
      <c r="P11" s="89" t="s">
        <v>5</v>
      </c>
      <c r="Q11" s="104">
        <v>0.67800000000000005</v>
      </c>
      <c r="R11" s="111" t="s">
        <v>14</v>
      </c>
      <c r="S11" s="103">
        <v>0.67800000000000005</v>
      </c>
    </row>
    <row r="12" spans="1:19" ht="15.95" customHeight="1" x14ac:dyDescent="0.25">
      <c r="A12" s="89" t="s">
        <v>6</v>
      </c>
      <c r="B12" s="91">
        <v>138</v>
      </c>
      <c r="C12" s="92" t="s">
        <v>14</v>
      </c>
      <c r="D12" s="91">
        <f t="shared" si="0"/>
        <v>138</v>
      </c>
      <c r="E12" s="89"/>
      <c r="F12" s="93" t="s">
        <v>6</v>
      </c>
      <c r="G12" s="94">
        <v>0.92800000000000005</v>
      </c>
      <c r="H12" s="95" t="s">
        <v>14</v>
      </c>
      <c r="I12" s="94">
        <v>0.92800000000000005</v>
      </c>
      <c r="K12" s="89" t="s">
        <v>6</v>
      </c>
      <c r="L12" s="102">
        <v>0.78300000000000003</v>
      </c>
      <c r="M12" s="111" t="s">
        <v>14</v>
      </c>
      <c r="N12" s="103">
        <v>0.78300000000000003</v>
      </c>
      <c r="P12" s="89" t="s">
        <v>6</v>
      </c>
      <c r="Q12" s="104">
        <v>0.60899999999999999</v>
      </c>
      <c r="R12" s="111" t="s">
        <v>14</v>
      </c>
      <c r="S12" s="103">
        <v>0.60899999999999999</v>
      </c>
    </row>
    <row r="13" spans="1:19" ht="15.95" customHeight="1" x14ac:dyDescent="0.25">
      <c r="A13" s="89" t="s">
        <v>77</v>
      </c>
      <c r="B13" s="91">
        <v>235</v>
      </c>
      <c r="C13" s="96">
        <v>8</v>
      </c>
      <c r="D13" s="91">
        <f t="shared" si="0"/>
        <v>243</v>
      </c>
      <c r="E13" s="89"/>
      <c r="F13" s="93" t="s">
        <v>7</v>
      </c>
      <c r="G13" s="94">
        <v>0.91900000000000004</v>
      </c>
      <c r="H13" s="94">
        <v>0.57099999999999995</v>
      </c>
      <c r="I13" s="94">
        <v>0.90900000000000003</v>
      </c>
      <c r="K13" s="89" t="s">
        <v>7</v>
      </c>
      <c r="L13" s="102">
        <v>0.72299999999999998</v>
      </c>
      <c r="M13" s="94">
        <v>0.42899999999999999</v>
      </c>
      <c r="N13" s="103">
        <v>0.71799999999999997</v>
      </c>
      <c r="P13" s="107" t="s">
        <v>7</v>
      </c>
      <c r="Q13" s="105">
        <f>111/234</f>
        <v>0.47435897435897434</v>
      </c>
      <c r="R13" s="106">
        <v>0</v>
      </c>
      <c r="S13" s="103">
        <v>0.46100000000000002</v>
      </c>
    </row>
    <row r="14" spans="1:19" ht="15.95" customHeight="1" x14ac:dyDescent="0.25">
      <c r="A14" s="89" t="s">
        <v>74</v>
      </c>
      <c r="B14" s="91">
        <v>255</v>
      </c>
      <c r="C14" s="96">
        <v>6</v>
      </c>
      <c r="D14" s="91">
        <f t="shared" si="0"/>
        <v>261</v>
      </c>
      <c r="E14" s="89"/>
      <c r="F14" s="93" t="s">
        <v>8</v>
      </c>
      <c r="G14" s="94">
        <v>0.875</v>
      </c>
      <c r="H14" s="94">
        <v>0.66700000000000004</v>
      </c>
      <c r="I14" s="94">
        <v>0.87</v>
      </c>
      <c r="K14" s="89" t="s">
        <v>8</v>
      </c>
      <c r="L14" s="102">
        <v>0.66700000000000004</v>
      </c>
      <c r="M14" s="103">
        <v>0.16700000000000001</v>
      </c>
      <c r="N14" s="103">
        <v>0.65500000000000003</v>
      </c>
      <c r="P14" s="107" t="s">
        <v>8</v>
      </c>
      <c r="Q14" s="105">
        <f>109/253</f>
        <v>0.43083003952569171</v>
      </c>
      <c r="R14" s="106">
        <v>0</v>
      </c>
      <c r="S14" s="106">
        <v>0.42099999999999999</v>
      </c>
    </row>
    <row r="15" spans="1:19" ht="15.95" customHeight="1" x14ac:dyDescent="0.25">
      <c r="A15" s="89" t="s">
        <v>9</v>
      </c>
      <c r="B15" s="91">
        <v>304</v>
      </c>
      <c r="C15" s="96">
        <v>5</v>
      </c>
      <c r="D15" s="91">
        <f t="shared" si="0"/>
        <v>309</v>
      </c>
      <c r="E15" s="89"/>
      <c r="F15" s="93" t="s">
        <v>9</v>
      </c>
      <c r="G15" s="94">
        <v>0.91100000000000003</v>
      </c>
      <c r="H15" s="94">
        <v>0.4</v>
      </c>
      <c r="I15" s="94">
        <v>0.90300000000000002</v>
      </c>
      <c r="K15" s="89" t="s">
        <v>9</v>
      </c>
      <c r="L15" s="102">
        <v>0.74299999999999999</v>
      </c>
      <c r="M15" s="103">
        <v>0</v>
      </c>
      <c r="N15" s="103">
        <v>0.73099999999999998</v>
      </c>
      <c r="P15" s="107" t="s">
        <v>9</v>
      </c>
      <c r="Q15" s="105">
        <v>0.48680000000000001</v>
      </c>
      <c r="R15" s="106">
        <v>0</v>
      </c>
      <c r="S15" s="106">
        <v>0.47896</v>
      </c>
    </row>
    <row r="16" spans="1:19" ht="15.95" customHeight="1" x14ac:dyDescent="0.25">
      <c r="A16" s="89" t="s">
        <v>10</v>
      </c>
      <c r="B16" s="91">
        <v>284</v>
      </c>
      <c r="C16" s="96">
        <v>4</v>
      </c>
      <c r="D16" s="91">
        <f t="shared" si="0"/>
        <v>288</v>
      </c>
      <c r="E16" s="89"/>
      <c r="F16" s="93" t="s">
        <v>10</v>
      </c>
      <c r="G16" s="94">
        <v>0.93700000000000006</v>
      </c>
      <c r="H16" s="94">
        <v>1</v>
      </c>
      <c r="I16" s="94">
        <v>0.93799999999999994</v>
      </c>
      <c r="K16" s="89" t="s">
        <v>10</v>
      </c>
      <c r="L16" s="102">
        <v>0.76100000000000001</v>
      </c>
      <c r="M16" s="103">
        <v>0.75</v>
      </c>
      <c r="N16" s="103">
        <v>0.76</v>
      </c>
      <c r="P16" s="107" t="s">
        <v>10</v>
      </c>
      <c r="Q16" s="105">
        <f>136/284</f>
        <v>0.47887323943661969</v>
      </c>
      <c r="R16" s="106">
        <f>1/4</f>
        <v>0.25</v>
      </c>
      <c r="S16" s="103">
        <f>137/288</f>
        <v>0.47569444444444442</v>
      </c>
    </row>
    <row r="17" spans="1:20" ht="15.95" customHeight="1" x14ac:dyDescent="0.25">
      <c r="A17" s="89" t="s">
        <v>11</v>
      </c>
      <c r="B17" s="91">
        <v>291</v>
      </c>
      <c r="C17" s="96">
        <v>3</v>
      </c>
      <c r="D17" s="91">
        <f t="shared" si="0"/>
        <v>294</v>
      </c>
      <c r="E17" s="89"/>
      <c r="F17" s="93" t="s">
        <v>11</v>
      </c>
      <c r="G17" s="94">
        <v>0.90400000000000003</v>
      </c>
      <c r="H17" s="94">
        <v>0</v>
      </c>
      <c r="I17" s="94">
        <v>0.89500000000000002</v>
      </c>
      <c r="K17" s="89" t="s">
        <v>11</v>
      </c>
      <c r="L17" s="102">
        <v>0.749</v>
      </c>
      <c r="M17" s="103">
        <v>0</v>
      </c>
      <c r="N17" s="103">
        <v>0.74099999999999999</v>
      </c>
      <c r="P17" s="107" t="s">
        <v>11</v>
      </c>
      <c r="Q17" s="105">
        <f>145/B17</f>
        <v>0.49828178694158076</v>
      </c>
      <c r="R17" s="106">
        <v>0</v>
      </c>
      <c r="S17" s="103">
        <v>0.49299999999999999</v>
      </c>
    </row>
    <row r="18" spans="1:20" ht="15.95" customHeight="1" x14ac:dyDescent="0.25">
      <c r="A18" s="89" t="s">
        <v>12</v>
      </c>
      <c r="B18" s="91">
        <v>239</v>
      </c>
      <c r="C18" s="96">
        <v>2</v>
      </c>
      <c r="D18" s="91">
        <f t="shared" si="0"/>
        <v>241</v>
      </c>
      <c r="E18" s="89"/>
      <c r="F18" s="93" t="s">
        <v>12</v>
      </c>
      <c r="G18" s="94">
        <v>0.90800000000000003</v>
      </c>
      <c r="H18" s="94">
        <v>0.5</v>
      </c>
      <c r="I18" s="94">
        <v>0.90500000000000003</v>
      </c>
      <c r="K18" s="89" t="s">
        <v>12</v>
      </c>
      <c r="L18" s="108">
        <v>0.72</v>
      </c>
      <c r="M18" s="106">
        <v>0</v>
      </c>
      <c r="N18" s="106">
        <v>0.71399999999999997</v>
      </c>
      <c r="P18" s="107" t="s">
        <v>12</v>
      </c>
      <c r="Q18" s="105">
        <f>120/B18</f>
        <v>0.502092050209205</v>
      </c>
      <c r="R18" s="106">
        <v>0</v>
      </c>
      <c r="S18" s="103">
        <f>120/D18</f>
        <v>0.49792531120331951</v>
      </c>
    </row>
    <row r="19" spans="1:20" ht="15.95" customHeight="1" x14ac:dyDescent="0.25">
      <c r="A19" s="89" t="s">
        <v>28</v>
      </c>
      <c r="B19" s="91">
        <v>269</v>
      </c>
      <c r="C19" s="96">
        <v>1</v>
      </c>
      <c r="D19" s="91">
        <f t="shared" si="0"/>
        <v>270</v>
      </c>
      <c r="E19" s="89"/>
      <c r="F19" s="93" t="s">
        <v>28</v>
      </c>
      <c r="G19" s="97">
        <v>0.94099999999999995</v>
      </c>
      <c r="H19" s="97">
        <v>0</v>
      </c>
      <c r="I19" s="97">
        <v>0.93700000000000006</v>
      </c>
      <c r="K19" s="89" t="s">
        <v>28</v>
      </c>
      <c r="L19" s="108">
        <v>0.74299999999999999</v>
      </c>
      <c r="M19" s="106">
        <v>0</v>
      </c>
      <c r="N19" s="106">
        <v>0.74099999999999999</v>
      </c>
      <c r="P19" s="107" t="s">
        <v>28</v>
      </c>
      <c r="Q19" s="105">
        <v>0.51300000000000001</v>
      </c>
      <c r="R19" s="97">
        <v>0</v>
      </c>
      <c r="S19" s="94">
        <v>0.51100000000000001</v>
      </c>
    </row>
    <row r="20" spans="1:20" ht="15.95" customHeight="1" x14ac:dyDescent="0.25">
      <c r="A20" s="89" t="s">
        <v>75</v>
      </c>
      <c r="B20" s="91">
        <v>312</v>
      </c>
      <c r="C20" s="96">
        <v>4</v>
      </c>
      <c r="D20" s="91">
        <f t="shared" si="0"/>
        <v>316</v>
      </c>
      <c r="E20" s="89"/>
      <c r="F20" s="93" t="s">
        <v>29</v>
      </c>
      <c r="G20" s="97">
        <f>285/312</f>
        <v>0.91346153846153844</v>
      </c>
      <c r="H20" s="97">
        <f>4/4</f>
        <v>1</v>
      </c>
      <c r="I20" s="97">
        <f>289/316</f>
        <v>0.91455696202531644</v>
      </c>
      <c r="K20" s="107" t="s">
        <v>29</v>
      </c>
      <c r="L20" s="108">
        <v>0.79200000000000004</v>
      </c>
      <c r="M20" s="106">
        <v>0.75</v>
      </c>
      <c r="N20" s="106">
        <v>0.79100000000000004</v>
      </c>
      <c r="P20" s="107" t="s">
        <v>29</v>
      </c>
      <c r="Q20" s="105">
        <v>0.54</v>
      </c>
      <c r="R20" s="97">
        <v>0.25</v>
      </c>
      <c r="S20" s="94">
        <v>0.53700000000000003</v>
      </c>
    </row>
    <row r="21" spans="1:20" ht="15.95" customHeight="1" x14ac:dyDescent="0.25">
      <c r="A21" s="89" t="s">
        <v>76</v>
      </c>
      <c r="B21" s="91">
        <v>302</v>
      </c>
      <c r="C21" s="96">
        <v>3</v>
      </c>
      <c r="D21" s="91">
        <f t="shared" si="0"/>
        <v>305</v>
      </c>
      <c r="E21" s="89"/>
      <c r="F21" s="93" t="s">
        <v>47</v>
      </c>
      <c r="G21" s="97">
        <f>274/302</f>
        <v>0.9072847682119205</v>
      </c>
      <c r="H21" s="97">
        <f>2/3</f>
        <v>0.66666666666666663</v>
      </c>
      <c r="I21" s="97">
        <f>276/305</f>
        <v>0.90491803278688521</v>
      </c>
      <c r="K21" s="107" t="s">
        <v>47</v>
      </c>
      <c r="L21" s="108">
        <f>232/302</f>
        <v>0.76821192052980136</v>
      </c>
      <c r="M21" s="106">
        <f>2/3</f>
        <v>0.66666666666666663</v>
      </c>
      <c r="N21" s="106">
        <f>234/305</f>
        <v>0.76721311475409837</v>
      </c>
      <c r="P21" s="89" t="s">
        <v>47</v>
      </c>
      <c r="Q21" s="102">
        <f>166/301</f>
        <v>0.55149501661129563</v>
      </c>
      <c r="R21" s="103">
        <f>1/3</f>
        <v>0.33333333333333331</v>
      </c>
      <c r="S21" s="103">
        <f>167/304</f>
        <v>0.54934210526315785</v>
      </c>
    </row>
    <row r="22" spans="1:20" ht="15.95" customHeight="1" x14ac:dyDescent="0.25">
      <c r="A22" s="89" t="s">
        <v>66</v>
      </c>
      <c r="B22" s="91">
        <v>264</v>
      </c>
      <c r="C22" s="96">
        <v>4</v>
      </c>
      <c r="D22" s="91">
        <f t="shared" si="0"/>
        <v>268</v>
      </c>
      <c r="E22" s="89"/>
      <c r="F22" s="93" t="s">
        <v>66</v>
      </c>
      <c r="G22" s="97">
        <v>0.85199999999999998</v>
      </c>
      <c r="H22" s="97">
        <v>0.25</v>
      </c>
      <c r="I22" s="97">
        <v>0.84299999999999997</v>
      </c>
      <c r="K22" s="107" t="s">
        <v>66</v>
      </c>
      <c r="L22" s="108">
        <v>0.73499999999999999</v>
      </c>
      <c r="M22" s="106">
        <v>0.25</v>
      </c>
      <c r="N22" s="106">
        <v>0.72799999999999998</v>
      </c>
      <c r="P22" s="89" t="s">
        <v>72</v>
      </c>
      <c r="Q22" s="103">
        <f>131/254</f>
        <v>0.51574803149606296</v>
      </c>
      <c r="R22" s="103">
        <f>0/3</f>
        <v>0</v>
      </c>
      <c r="S22" s="103">
        <f>130/258</f>
        <v>0.50387596899224807</v>
      </c>
    </row>
    <row r="23" spans="1:20" ht="15.95" customHeight="1" x14ac:dyDescent="0.25">
      <c r="A23" s="89" t="s">
        <v>67</v>
      </c>
      <c r="B23" s="91">
        <v>295</v>
      </c>
      <c r="C23" s="96">
        <v>5</v>
      </c>
      <c r="D23" s="91">
        <f t="shared" si="0"/>
        <v>300</v>
      </c>
      <c r="E23" s="89"/>
      <c r="F23" s="93" t="s">
        <v>67</v>
      </c>
      <c r="G23" s="97">
        <f>268/B23</f>
        <v>0.90847457627118644</v>
      </c>
      <c r="H23" s="97">
        <f>3/C23</f>
        <v>0.6</v>
      </c>
      <c r="I23" s="97">
        <f>271/D23</f>
        <v>0.90333333333333332</v>
      </c>
      <c r="K23" s="107" t="s">
        <v>67</v>
      </c>
      <c r="L23" s="105">
        <v>0.77600000000000002</v>
      </c>
      <c r="M23" s="97">
        <v>0.4</v>
      </c>
      <c r="N23" s="97">
        <v>0.77</v>
      </c>
      <c r="P23" s="107" t="s">
        <v>85</v>
      </c>
      <c r="Q23" s="102">
        <f>147/274</f>
        <v>0.53649635036496346</v>
      </c>
      <c r="R23" s="105">
        <v>0</v>
      </c>
      <c r="S23" s="102">
        <f>147/279</f>
        <v>0.5268817204301075</v>
      </c>
    </row>
    <row r="24" spans="1:20" ht="15.95" customHeight="1" x14ac:dyDescent="0.25">
      <c r="A24" s="89" t="s">
        <v>68</v>
      </c>
      <c r="B24" s="98">
        <v>277</v>
      </c>
      <c r="C24" s="99">
        <v>1</v>
      </c>
      <c r="D24" s="98">
        <f t="shared" si="0"/>
        <v>278</v>
      </c>
      <c r="E24" s="89"/>
      <c r="F24" s="93" t="s">
        <v>68</v>
      </c>
      <c r="G24" s="97">
        <v>0.88800000000000001</v>
      </c>
      <c r="H24" s="97">
        <v>1</v>
      </c>
      <c r="I24" s="97">
        <v>0.88800000000000001</v>
      </c>
      <c r="K24" s="107" t="s">
        <v>68</v>
      </c>
      <c r="L24" s="105">
        <v>0.77249999999999996</v>
      </c>
      <c r="M24" s="97">
        <v>0</v>
      </c>
      <c r="N24" s="97">
        <v>0.77</v>
      </c>
      <c r="T24" s="120"/>
    </row>
    <row r="25" spans="1:20" ht="15.95" customHeight="1" x14ac:dyDescent="0.25">
      <c r="A25" s="89" t="s">
        <v>69</v>
      </c>
      <c r="B25" s="101">
        <v>313</v>
      </c>
      <c r="C25" s="100">
        <v>3</v>
      </c>
      <c r="D25" s="101">
        <v>316</v>
      </c>
      <c r="E25" s="89"/>
      <c r="F25" s="93" t="s">
        <v>69</v>
      </c>
      <c r="G25" s="94">
        <v>0.90700000000000003</v>
      </c>
      <c r="H25" s="94">
        <v>0.66700000000000004</v>
      </c>
      <c r="I25" s="94">
        <v>0.90500000000000003</v>
      </c>
      <c r="K25" s="107" t="s">
        <v>69</v>
      </c>
      <c r="L25" s="105">
        <v>0.78900000000000003</v>
      </c>
      <c r="M25" s="97">
        <v>0.33300000000000002</v>
      </c>
      <c r="N25" s="97">
        <v>0.78500000000000003</v>
      </c>
    </row>
    <row r="26" spans="1:20" ht="15.75" x14ac:dyDescent="0.25">
      <c r="A26" s="89" t="s">
        <v>70</v>
      </c>
      <c r="B26" s="91">
        <v>369</v>
      </c>
      <c r="C26" s="100">
        <v>4</v>
      </c>
      <c r="D26" s="91">
        <v>373</v>
      </c>
      <c r="F26" s="93" t="s">
        <v>70</v>
      </c>
      <c r="G26" s="103">
        <f>330/B26</f>
        <v>0.89430894308943087</v>
      </c>
      <c r="H26" s="103">
        <f>3/C26</f>
        <v>0.75</v>
      </c>
      <c r="I26" s="103">
        <f>333/D26</f>
        <v>0.89276139410187672</v>
      </c>
      <c r="K26" s="107" t="s">
        <v>70</v>
      </c>
      <c r="L26" s="105">
        <f>273/B26</f>
        <v>0.73983739837398377</v>
      </c>
      <c r="M26" s="97">
        <v>0.25</v>
      </c>
      <c r="N26" s="97">
        <f>274/D26</f>
        <v>0.73458445040214482</v>
      </c>
    </row>
    <row r="27" spans="1:20" ht="15.75" x14ac:dyDescent="0.25">
      <c r="A27" s="89" t="s">
        <v>71</v>
      </c>
      <c r="B27" s="91">
        <v>292</v>
      </c>
      <c r="C27" s="100">
        <v>6</v>
      </c>
      <c r="D27" s="91">
        <f>B27+C27</f>
        <v>298</v>
      </c>
      <c r="F27" s="93" t="s">
        <v>71</v>
      </c>
      <c r="G27" s="103">
        <v>0.86599999999999999</v>
      </c>
      <c r="H27" s="103">
        <v>0.66700000000000004</v>
      </c>
      <c r="I27" s="103">
        <v>0.86199999999999999</v>
      </c>
      <c r="K27" s="107" t="s">
        <v>71</v>
      </c>
      <c r="L27" s="105">
        <v>0.66800000000000004</v>
      </c>
      <c r="M27" s="97">
        <v>0.33300000000000002</v>
      </c>
      <c r="N27" s="97">
        <v>0.66100000000000003</v>
      </c>
    </row>
    <row r="28" spans="1:20" ht="15.75" x14ac:dyDescent="0.25">
      <c r="A28" s="89" t="s">
        <v>84</v>
      </c>
      <c r="B28" s="91">
        <v>260</v>
      </c>
      <c r="C28" s="100">
        <v>4</v>
      </c>
      <c r="D28" s="91">
        <v>264</v>
      </c>
      <c r="F28" s="93" t="s">
        <v>84</v>
      </c>
      <c r="G28" s="103">
        <v>0.92300000000000004</v>
      </c>
      <c r="H28" s="103">
        <v>0.5</v>
      </c>
      <c r="I28" s="103">
        <v>0.91700000000000004</v>
      </c>
      <c r="K28" s="137" t="s">
        <v>84</v>
      </c>
      <c r="L28" s="105">
        <f>197/260</f>
        <v>0.75769230769230766</v>
      </c>
      <c r="M28" s="94">
        <v>0.5</v>
      </c>
      <c r="N28" s="97">
        <f>199/264</f>
        <v>0.75378787878787878</v>
      </c>
    </row>
    <row r="29" spans="1:20" x14ac:dyDescent="0.25">
      <c r="B29" s="115"/>
    </row>
    <row r="30" spans="1:20" x14ac:dyDescent="0.25">
      <c r="A30" s="131" t="s">
        <v>73</v>
      </c>
      <c r="B30" s="131"/>
      <c r="C30" s="131"/>
      <c r="D30" s="131"/>
      <c r="E30" s="131"/>
      <c r="F30" s="131"/>
      <c r="G30" s="131"/>
      <c r="H30" s="131"/>
      <c r="I30" s="131"/>
      <c r="J30" s="122"/>
      <c r="K30" s="122"/>
      <c r="L30" s="122"/>
      <c r="M30" s="122"/>
      <c r="N30" s="122"/>
      <c r="O30" s="122"/>
      <c r="P30" s="122"/>
      <c r="Q30" s="122"/>
      <c r="R30" s="122"/>
      <c r="S30" s="122"/>
    </row>
    <row r="31" spans="1:20" ht="39.75" customHeight="1" x14ac:dyDescent="0.25">
      <c r="A31" s="121" t="s">
        <v>79</v>
      </c>
      <c r="B31" s="121"/>
      <c r="C31" s="121"/>
      <c r="D31" s="121"/>
      <c r="E31" s="121"/>
      <c r="F31" s="121"/>
      <c r="G31" s="121"/>
      <c r="H31" s="121"/>
      <c r="I31" s="121"/>
      <c r="J31" s="121"/>
      <c r="K31" s="121"/>
      <c r="L31" s="121"/>
      <c r="M31" s="121"/>
      <c r="N31" s="121"/>
      <c r="O31" s="122"/>
      <c r="P31" s="122"/>
      <c r="Q31" s="122"/>
      <c r="R31" s="122"/>
      <c r="S31" s="122"/>
    </row>
    <row r="32" spans="1:20" x14ac:dyDescent="0.25">
      <c r="A32" s="123" t="s">
        <v>83</v>
      </c>
      <c r="B32" s="121"/>
      <c r="C32" s="121"/>
      <c r="D32" s="121"/>
      <c r="E32" s="121"/>
      <c r="F32" s="121"/>
      <c r="G32" s="121"/>
      <c r="H32" s="121"/>
      <c r="I32" s="121"/>
      <c r="J32" s="124"/>
      <c r="K32" s="124"/>
      <c r="L32" s="124"/>
      <c r="M32" s="124"/>
      <c r="N32" s="124"/>
      <c r="O32" s="124"/>
      <c r="P32" s="124"/>
      <c r="Q32" s="124"/>
      <c r="R32" s="124"/>
      <c r="S32" s="124"/>
    </row>
    <row r="33" spans="1:13" s="118" customFormat="1" ht="14.25" x14ac:dyDescent="0.2">
      <c r="A33" s="116" t="s">
        <v>86</v>
      </c>
      <c r="B33" s="114"/>
      <c r="C33" s="117"/>
      <c r="M33" s="119"/>
    </row>
    <row r="34" spans="1:13" x14ac:dyDescent="0.25">
      <c r="B34" s="109"/>
    </row>
    <row r="36" spans="1:13" s="9" customFormat="1" ht="44.25" customHeight="1" x14ac:dyDescent="0.2"/>
  </sheetData>
  <mergeCells count="9">
    <mergeCell ref="A31:S31"/>
    <mergeCell ref="A32:S32"/>
    <mergeCell ref="A2:S2"/>
    <mergeCell ref="A3:S3"/>
    <mergeCell ref="A6:D6"/>
    <mergeCell ref="F6:I6"/>
    <mergeCell ref="K6:N6"/>
    <mergeCell ref="P6:S6"/>
    <mergeCell ref="A30:S30"/>
  </mergeCells>
  <pageMargins left="0.2" right="0.2" top="0.25" bottom="0.25" header="0.3" footer="0.3"/>
  <pageSetup scale="83" orientation="landscape" r:id="rId1"/>
  <headerFooter>
    <oddHeader>&amp;L&amp;D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sqref="A1:I1"/>
    </sheetView>
  </sheetViews>
  <sheetFormatPr defaultRowHeight="15" x14ac:dyDescent="0.25"/>
  <cols>
    <col min="1" max="1" width="11.28515625" customWidth="1"/>
    <col min="2" max="2" width="9.7109375" style="17" bestFit="1" customWidth="1"/>
    <col min="3" max="3" width="10.28515625" bestFit="1" customWidth="1"/>
    <col min="4" max="4" width="9.7109375" bestFit="1" customWidth="1"/>
    <col min="5" max="5" width="6.7109375" customWidth="1"/>
    <col min="7" max="7" width="9.28515625" bestFit="1" customWidth="1"/>
    <col min="8" max="8" width="9.7109375" bestFit="1" customWidth="1"/>
    <col min="9" max="9" width="9.85546875" customWidth="1"/>
  </cols>
  <sheetData>
    <row r="1" spans="1:9" ht="18.75" x14ac:dyDescent="0.3">
      <c r="A1" s="128" t="s">
        <v>44</v>
      </c>
      <c r="B1" s="128"/>
      <c r="C1" s="128"/>
      <c r="D1" s="128"/>
      <c r="E1" s="135"/>
      <c r="F1" s="135"/>
      <c r="G1" s="135"/>
      <c r="H1" s="135"/>
      <c r="I1" s="135"/>
    </row>
    <row r="2" spans="1:9" ht="15.6" x14ac:dyDescent="0.3">
      <c r="A2" s="127" t="s">
        <v>24</v>
      </c>
      <c r="B2" s="127"/>
      <c r="C2" s="127"/>
      <c r="D2" s="127"/>
      <c r="E2" s="127"/>
      <c r="F2" s="127"/>
      <c r="G2" s="127"/>
      <c r="H2" s="127"/>
      <c r="I2" s="127"/>
    </row>
    <row r="3" spans="1:9" ht="5.45" customHeight="1" x14ac:dyDescent="0.3">
      <c r="A3" s="16"/>
      <c r="B3" s="16"/>
      <c r="C3" s="16"/>
      <c r="D3" s="16"/>
      <c r="E3" s="16"/>
      <c r="F3" s="16"/>
      <c r="G3" s="16"/>
      <c r="H3" s="16"/>
      <c r="I3" s="16"/>
    </row>
    <row r="4" spans="1:9" ht="14.45" x14ac:dyDescent="0.3">
      <c r="A4" s="133" t="s">
        <v>45</v>
      </c>
      <c r="B4" s="133"/>
      <c r="C4" s="133"/>
      <c r="D4" s="133"/>
      <c r="F4" s="133" t="s">
        <v>16</v>
      </c>
      <c r="G4" s="136"/>
      <c r="H4" s="136"/>
      <c r="I4" s="136"/>
    </row>
    <row r="5" spans="1:9" x14ac:dyDescent="0.25">
      <c r="A5" s="5" t="s">
        <v>15</v>
      </c>
      <c r="B5" s="4" t="s">
        <v>0</v>
      </c>
      <c r="C5" s="5" t="s">
        <v>1</v>
      </c>
      <c r="D5" s="5" t="s">
        <v>13</v>
      </c>
      <c r="F5" s="5" t="s">
        <v>15</v>
      </c>
      <c r="G5" s="4" t="s">
        <v>17</v>
      </c>
      <c r="H5" s="4" t="s">
        <v>18</v>
      </c>
      <c r="I5" s="4" t="s">
        <v>13</v>
      </c>
    </row>
    <row r="6" spans="1:9" hidden="1" x14ac:dyDescent="0.25">
      <c r="A6" t="s">
        <v>2</v>
      </c>
      <c r="B6" s="2" t="s">
        <v>46</v>
      </c>
      <c r="C6" s="3" t="s">
        <v>14</v>
      </c>
      <c r="D6" s="2">
        <f>SUM(B6:C6)</f>
        <v>0</v>
      </c>
      <c r="F6" t="s">
        <v>2</v>
      </c>
      <c r="G6" s="12" t="s">
        <v>46</v>
      </c>
      <c r="H6" s="13" t="s">
        <v>14</v>
      </c>
      <c r="I6" s="12" t="s">
        <v>46</v>
      </c>
    </row>
    <row r="7" spans="1:9" hidden="1" x14ac:dyDescent="0.25">
      <c r="A7" t="s">
        <v>3</v>
      </c>
      <c r="B7" s="2" t="s">
        <v>46</v>
      </c>
      <c r="C7" s="3" t="s">
        <v>14</v>
      </c>
      <c r="D7" s="2">
        <f t="shared" ref="D7:D18" si="0">SUM(B7:C7)</f>
        <v>0</v>
      </c>
      <c r="F7" t="s">
        <v>3</v>
      </c>
      <c r="G7" s="12" t="s">
        <v>46</v>
      </c>
      <c r="H7" s="13" t="s">
        <v>14</v>
      </c>
      <c r="I7" s="12" t="s">
        <v>46</v>
      </c>
    </row>
    <row r="8" spans="1:9" hidden="1" x14ac:dyDescent="0.25">
      <c r="A8" t="s">
        <v>4</v>
      </c>
      <c r="B8" s="2" t="s">
        <v>46</v>
      </c>
      <c r="C8" s="3" t="s">
        <v>14</v>
      </c>
      <c r="D8" s="2">
        <f t="shared" si="0"/>
        <v>0</v>
      </c>
      <c r="F8" t="s">
        <v>4</v>
      </c>
      <c r="G8" s="12" t="s">
        <v>46</v>
      </c>
      <c r="H8" s="13" t="s">
        <v>14</v>
      </c>
      <c r="I8" s="12" t="s">
        <v>46</v>
      </c>
    </row>
    <row r="9" spans="1:9" hidden="1" x14ac:dyDescent="0.25">
      <c r="A9" t="s">
        <v>5</v>
      </c>
      <c r="B9" s="2" t="s">
        <v>46</v>
      </c>
      <c r="C9" s="3" t="s">
        <v>14</v>
      </c>
      <c r="D9" s="2">
        <f t="shared" si="0"/>
        <v>0</v>
      </c>
      <c r="F9" t="s">
        <v>5</v>
      </c>
      <c r="G9" s="12" t="s">
        <v>46</v>
      </c>
      <c r="H9" s="13" t="s">
        <v>14</v>
      </c>
      <c r="I9" s="12" t="s">
        <v>46</v>
      </c>
    </row>
    <row r="10" spans="1:9" hidden="1" x14ac:dyDescent="0.25">
      <c r="A10" t="s">
        <v>6</v>
      </c>
      <c r="B10" s="2" t="s">
        <v>46</v>
      </c>
      <c r="C10" s="3" t="s">
        <v>14</v>
      </c>
      <c r="D10" s="2">
        <f t="shared" si="0"/>
        <v>0</v>
      </c>
      <c r="F10" t="s">
        <v>6</v>
      </c>
      <c r="G10" s="12" t="s">
        <v>46</v>
      </c>
      <c r="H10" s="13" t="s">
        <v>14</v>
      </c>
      <c r="I10" s="12" t="s">
        <v>46</v>
      </c>
    </row>
    <row r="11" spans="1:9" ht="17.25" hidden="1" x14ac:dyDescent="0.25">
      <c r="A11" t="s">
        <v>7</v>
      </c>
      <c r="B11" s="2" t="s">
        <v>46</v>
      </c>
      <c r="C11" s="3" t="s">
        <v>14</v>
      </c>
      <c r="D11" s="2">
        <f t="shared" si="0"/>
        <v>0</v>
      </c>
      <c r="F11" t="s">
        <v>7</v>
      </c>
      <c r="G11" s="12" t="s">
        <v>46</v>
      </c>
      <c r="H11" s="13" t="s">
        <v>14</v>
      </c>
      <c r="I11" s="12" t="s">
        <v>46</v>
      </c>
    </row>
    <row r="12" spans="1:9" ht="17.25" hidden="1" x14ac:dyDescent="0.25">
      <c r="A12" t="s">
        <v>41</v>
      </c>
      <c r="B12" s="2" t="s">
        <v>46</v>
      </c>
      <c r="C12" s="3" t="s">
        <v>14</v>
      </c>
      <c r="D12" s="2">
        <f t="shared" si="0"/>
        <v>0</v>
      </c>
      <c r="F12" t="s">
        <v>8</v>
      </c>
      <c r="G12" s="12" t="s">
        <v>46</v>
      </c>
      <c r="H12" s="13" t="s">
        <v>14</v>
      </c>
      <c r="I12" s="12" t="s">
        <v>46</v>
      </c>
    </row>
    <row r="13" spans="1:9" hidden="1" x14ac:dyDescent="0.25">
      <c r="A13" t="s">
        <v>9</v>
      </c>
      <c r="B13" s="2" t="s">
        <v>46</v>
      </c>
      <c r="C13" s="3" t="s">
        <v>14</v>
      </c>
      <c r="D13" s="2">
        <f t="shared" si="0"/>
        <v>0</v>
      </c>
      <c r="F13" t="s">
        <v>9</v>
      </c>
      <c r="G13" s="12" t="s">
        <v>46</v>
      </c>
      <c r="H13" s="13" t="s">
        <v>14</v>
      </c>
      <c r="I13" s="12" t="s">
        <v>46</v>
      </c>
    </row>
    <row r="14" spans="1:9" hidden="1" x14ac:dyDescent="0.25">
      <c r="A14" t="s">
        <v>10</v>
      </c>
      <c r="B14" s="2" t="s">
        <v>46</v>
      </c>
      <c r="C14" s="3" t="s">
        <v>46</v>
      </c>
      <c r="D14" s="2">
        <f t="shared" si="0"/>
        <v>0</v>
      </c>
      <c r="F14" t="s">
        <v>10</v>
      </c>
      <c r="G14" s="12" t="s">
        <v>46</v>
      </c>
      <c r="H14" s="13" t="s">
        <v>14</v>
      </c>
      <c r="I14" s="12" t="s">
        <v>46</v>
      </c>
    </row>
    <row r="15" spans="1:9" hidden="1" x14ac:dyDescent="0.25">
      <c r="A15" t="s">
        <v>11</v>
      </c>
      <c r="B15" s="2">
        <v>0</v>
      </c>
      <c r="C15" s="3" t="s">
        <v>14</v>
      </c>
      <c r="D15" s="2">
        <f t="shared" si="0"/>
        <v>0</v>
      </c>
      <c r="F15" t="s">
        <v>11</v>
      </c>
      <c r="G15" s="12" t="s">
        <v>46</v>
      </c>
      <c r="H15" s="13" t="s">
        <v>14</v>
      </c>
      <c r="I15" s="12" t="s">
        <v>46</v>
      </c>
    </row>
    <row r="16" spans="1:9" hidden="1" x14ac:dyDescent="0.25">
      <c r="A16" t="s">
        <v>12</v>
      </c>
      <c r="B16" s="2">
        <v>0</v>
      </c>
      <c r="C16" s="3" t="s">
        <v>14</v>
      </c>
      <c r="D16" s="2">
        <f t="shared" si="0"/>
        <v>0</v>
      </c>
      <c r="F16" t="s">
        <v>12</v>
      </c>
      <c r="G16" s="12" t="s">
        <v>46</v>
      </c>
      <c r="H16" s="13" t="s">
        <v>14</v>
      </c>
      <c r="I16" s="12" t="s">
        <v>46</v>
      </c>
    </row>
    <row r="17" spans="1:9" x14ac:dyDescent="0.25">
      <c r="A17" t="s">
        <v>28</v>
      </c>
      <c r="B17" s="43">
        <v>78</v>
      </c>
      <c r="C17" s="3">
        <v>1</v>
      </c>
      <c r="D17" s="2">
        <f t="shared" si="0"/>
        <v>79</v>
      </c>
      <c r="F17" t="s">
        <v>28</v>
      </c>
      <c r="G17" s="14">
        <v>0.93600000000000005</v>
      </c>
      <c r="H17" s="13">
        <v>0</v>
      </c>
      <c r="I17" s="14">
        <v>0.92400000000000004</v>
      </c>
    </row>
    <row r="18" spans="1:9" x14ac:dyDescent="0.25">
      <c r="A18" s="44" t="s">
        <v>29</v>
      </c>
      <c r="B18" s="2">
        <v>129</v>
      </c>
      <c r="C18" s="3">
        <v>2</v>
      </c>
      <c r="D18" s="2">
        <f t="shared" si="0"/>
        <v>131</v>
      </c>
      <c r="F18" t="s">
        <v>29</v>
      </c>
      <c r="G18" s="12">
        <v>0.876</v>
      </c>
      <c r="H18" s="13">
        <v>1</v>
      </c>
      <c r="I18" s="12">
        <v>0.878</v>
      </c>
    </row>
    <row r="20" spans="1:9" x14ac:dyDescent="0.25">
      <c r="A20" s="133" t="s">
        <v>19</v>
      </c>
      <c r="B20" s="133"/>
      <c r="C20" s="133"/>
      <c r="D20" s="133"/>
      <c r="F20" s="133"/>
      <c r="G20" s="133"/>
      <c r="H20" s="133"/>
      <c r="I20" s="133"/>
    </row>
    <row r="21" spans="1:9" x14ac:dyDescent="0.25">
      <c r="A21" s="5" t="s">
        <v>15</v>
      </c>
      <c r="B21" s="4" t="s">
        <v>17</v>
      </c>
      <c r="C21" s="4" t="s">
        <v>18</v>
      </c>
      <c r="D21" s="4" t="s">
        <v>13</v>
      </c>
      <c r="F21" s="39"/>
      <c r="G21" s="42"/>
      <c r="H21" s="42"/>
      <c r="I21" s="42"/>
    </row>
    <row r="22" spans="1:9" hidden="1" x14ac:dyDescent="0.25">
      <c r="A22" t="s">
        <v>2</v>
      </c>
      <c r="B22" s="12" t="s">
        <v>46</v>
      </c>
      <c r="C22" s="13" t="s">
        <v>14</v>
      </c>
      <c r="D22" s="12" t="s">
        <v>46</v>
      </c>
      <c r="F22" s="39"/>
      <c r="G22" s="40"/>
      <c r="H22" s="41"/>
      <c r="I22" s="40"/>
    </row>
    <row r="23" spans="1:9" hidden="1" x14ac:dyDescent="0.25">
      <c r="A23" t="s">
        <v>3</v>
      </c>
      <c r="B23" s="12" t="s">
        <v>46</v>
      </c>
      <c r="C23" s="13" t="s">
        <v>14</v>
      </c>
      <c r="D23" s="12" t="s">
        <v>46</v>
      </c>
      <c r="F23" s="39"/>
      <c r="G23" s="40"/>
      <c r="H23" s="41"/>
      <c r="I23" s="40"/>
    </row>
    <row r="24" spans="1:9" hidden="1" x14ac:dyDescent="0.25">
      <c r="A24" t="s">
        <v>4</v>
      </c>
      <c r="B24" s="12" t="s">
        <v>46</v>
      </c>
      <c r="C24" s="13" t="s">
        <v>14</v>
      </c>
      <c r="D24" s="12" t="s">
        <v>46</v>
      </c>
      <c r="F24" s="39"/>
      <c r="G24" s="40"/>
      <c r="H24" s="41"/>
      <c r="I24" s="40"/>
    </row>
    <row r="25" spans="1:9" hidden="1" x14ac:dyDescent="0.25">
      <c r="A25" t="s">
        <v>5</v>
      </c>
      <c r="B25" s="12" t="s">
        <v>46</v>
      </c>
      <c r="C25" s="13" t="s">
        <v>14</v>
      </c>
      <c r="D25" s="12" t="s">
        <v>46</v>
      </c>
      <c r="F25" s="39"/>
      <c r="G25" s="40"/>
      <c r="H25" s="41"/>
      <c r="I25" s="40"/>
    </row>
    <row r="26" spans="1:9" hidden="1" x14ac:dyDescent="0.25">
      <c r="A26" t="s">
        <v>6</v>
      </c>
      <c r="B26" s="12" t="s">
        <v>46</v>
      </c>
      <c r="C26" s="13" t="s">
        <v>14</v>
      </c>
      <c r="D26" s="12" t="s">
        <v>46</v>
      </c>
      <c r="F26" s="39"/>
      <c r="G26" s="40"/>
      <c r="H26" s="41"/>
      <c r="I26" s="40"/>
    </row>
    <row r="27" spans="1:9" hidden="1" x14ac:dyDescent="0.25">
      <c r="A27" t="s">
        <v>7</v>
      </c>
      <c r="B27" s="12" t="s">
        <v>46</v>
      </c>
      <c r="C27" s="13" t="s">
        <v>14</v>
      </c>
      <c r="D27" s="12" t="s">
        <v>46</v>
      </c>
      <c r="G27" s="12"/>
      <c r="H27" s="13"/>
      <c r="I27" s="12"/>
    </row>
    <row r="28" spans="1:9" hidden="1" x14ac:dyDescent="0.25">
      <c r="A28" t="s">
        <v>8</v>
      </c>
      <c r="B28" s="12" t="s">
        <v>46</v>
      </c>
      <c r="C28" s="13" t="s">
        <v>14</v>
      </c>
      <c r="D28" s="12" t="s">
        <v>46</v>
      </c>
      <c r="G28" s="12"/>
      <c r="H28" s="13"/>
      <c r="I28" s="12"/>
    </row>
    <row r="29" spans="1:9" hidden="1" x14ac:dyDescent="0.25">
      <c r="A29" t="s">
        <v>9</v>
      </c>
      <c r="B29" s="12" t="s">
        <v>46</v>
      </c>
      <c r="C29" s="13" t="s">
        <v>14</v>
      </c>
      <c r="D29" s="12" t="s">
        <v>46</v>
      </c>
      <c r="G29" s="12"/>
      <c r="H29" s="13"/>
      <c r="I29" s="12"/>
    </row>
    <row r="30" spans="1:9" hidden="1" x14ac:dyDescent="0.25">
      <c r="A30" t="s">
        <v>10</v>
      </c>
      <c r="B30" s="12" t="s">
        <v>46</v>
      </c>
      <c r="C30" s="13" t="s">
        <v>14</v>
      </c>
      <c r="D30" s="12" t="s">
        <v>46</v>
      </c>
      <c r="G30" s="14"/>
      <c r="H30" s="13"/>
      <c r="I30" s="14"/>
    </row>
    <row r="31" spans="1:9" hidden="1" x14ac:dyDescent="0.25">
      <c r="A31" t="s">
        <v>11</v>
      </c>
      <c r="B31" s="12" t="s">
        <v>46</v>
      </c>
      <c r="C31" s="13" t="s">
        <v>14</v>
      </c>
      <c r="D31" s="12" t="s">
        <v>46</v>
      </c>
      <c r="G31" s="6"/>
      <c r="H31" s="7"/>
      <c r="I31" s="7"/>
    </row>
    <row r="32" spans="1:9" hidden="1" x14ac:dyDescent="0.25">
      <c r="A32" t="s">
        <v>12</v>
      </c>
      <c r="B32" s="14" t="s">
        <v>46</v>
      </c>
      <c r="C32" s="13" t="s">
        <v>14</v>
      </c>
      <c r="D32" s="14" t="s">
        <v>46</v>
      </c>
      <c r="G32" s="6"/>
      <c r="H32" s="7"/>
      <c r="I32" s="7"/>
    </row>
    <row r="33" spans="1:9" x14ac:dyDescent="0.25">
      <c r="A33" t="s">
        <v>28</v>
      </c>
      <c r="B33" s="14">
        <v>0.70499999999999996</v>
      </c>
      <c r="C33" s="13" t="s">
        <v>14</v>
      </c>
      <c r="D33" s="14">
        <v>0.69599999999999995</v>
      </c>
      <c r="G33" s="6"/>
      <c r="H33" s="7"/>
      <c r="I33" s="7"/>
    </row>
    <row r="34" spans="1:9" x14ac:dyDescent="0.25">
      <c r="A34" t="s">
        <v>29</v>
      </c>
      <c r="B34" s="13">
        <v>0.74399999999999999</v>
      </c>
      <c r="C34" s="13">
        <v>1</v>
      </c>
      <c r="D34" s="13">
        <v>0.748</v>
      </c>
      <c r="G34" s="6"/>
      <c r="H34" s="7"/>
      <c r="I34" s="7"/>
    </row>
    <row r="35" spans="1:9" ht="17.25" x14ac:dyDescent="0.25">
      <c r="A35" s="10"/>
      <c r="B35" s="132"/>
      <c r="C35" s="132"/>
      <c r="D35" s="132"/>
    </row>
    <row r="36" spans="1:9" hidden="1" x14ac:dyDescent="0.25">
      <c r="A36" s="133" t="s">
        <v>22</v>
      </c>
      <c r="B36" s="133"/>
      <c r="C36" s="133"/>
      <c r="D36" s="133"/>
      <c r="F36" s="133" t="s">
        <v>21</v>
      </c>
      <c r="G36" s="133"/>
      <c r="H36" s="133"/>
      <c r="I36" s="133"/>
    </row>
    <row r="37" spans="1:9" hidden="1" x14ac:dyDescent="0.25">
      <c r="A37" s="5" t="s">
        <v>15</v>
      </c>
      <c r="B37" s="4" t="s">
        <v>17</v>
      </c>
      <c r="C37" s="4" t="s">
        <v>18</v>
      </c>
      <c r="D37" s="4" t="s">
        <v>13</v>
      </c>
      <c r="F37" s="5" t="s">
        <v>15</v>
      </c>
      <c r="G37" s="4" t="s">
        <v>17</v>
      </c>
      <c r="H37" s="4" t="s">
        <v>18</v>
      </c>
      <c r="I37" s="4" t="s">
        <v>13</v>
      </c>
    </row>
    <row r="38" spans="1:9" hidden="1" x14ac:dyDescent="0.25">
      <c r="A38" t="s">
        <v>2</v>
      </c>
      <c r="B38" s="12">
        <v>0.56000000000000005</v>
      </c>
      <c r="C38" s="13" t="s">
        <v>14</v>
      </c>
      <c r="D38" s="12">
        <v>0.56000000000000005</v>
      </c>
      <c r="F38" t="s">
        <v>2</v>
      </c>
      <c r="G38" s="12">
        <v>0.56000000000000005</v>
      </c>
      <c r="H38" s="13" t="s">
        <v>14</v>
      </c>
      <c r="I38" s="12">
        <v>0.56000000000000005</v>
      </c>
    </row>
    <row r="39" spans="1:9" hidden="1" x14ac:dyDescent="0.25">
      <c r="A39" t="s">
        <v>3</v>
      </c>
      <c r="B39" s="12">
        <v>0.55700000000000005</v>
      </c>
      <c r="C39" s="13" t="s">
        <v>14</v>
      </c>
      <c r="D39" s="12">
        <v>0.55700000000000005</v>
      </c>
      <c r="F39" t="s">
        <v>3</v>
      </c>
      <c r="G39" s="12">
        <v>0.56699999999999995</v>
      </c>
      <c r="H39" s="13" t="s">
        <v>14</v>
      </c>
      <c r="I39" s="12">
        <v>0.56699999999999995</v>
      </c>
    </row>
    <row r="40" spans="1:9" hidden="1" x14ac:dyDescent="0.25">
      <c r="A40" t="s">
        <v>4</v>
      </c>
      <c r="B40" s="12">
        <v>0.63800000000000001</v>
      </c>
      <c r="C40" s="13" t="s">
        <v>14</v>
      </c>
      <c r="D40" s="12">
        <v>0.63800000000000001</v>
      </c>
      <c r="F40" t="s">
        <v>4</v>
      </c>
      <c r="G40" s="12">
        <v>0.67200000000000004</v>
      </c>
      <c r="H40" s="13" t="s">
        <v>14</v>
      </c>
      <c r="I40" s="12">
        <v>0.67200000000000004</v>
      </c>
    </row>
    <row r="41" spans="1:9" hidden="1" x14ac:dyDescent="0.25">
      <c r="A41" t="s">
        <v>5</v>
      </c>
      <c r="B41" s="12">
        <v>0.63300000000000001</v>
      </c>
      <c r="C41" s="13" t="s">
        <v>14</v>
      </c>
      <c r="D41" s="12">
        <v>0.63300000000000001</v>
      </c>
      <c r="F41" t="s">
        <v>5</v>
      </c>
      <c r="G41" s="12">
        <v>0.67800000000000005</v>
      </c>
      <c r="H41" s="13" t="s">
        <v>14</v>
      </c>
      <c r="I41" s="12">
        <v>0.67800000000000005</v>
      </c>
    </row>
    <row r="42" spans="1:9" hidden="1" x14ac:dyDescent="0.25">
      <c r="A42" t="s">
        <v>6</v>
      </c>
      <c r="B42" s="12">
        <v>0.60099999999999998</v>
      </c>
      <c r="C42" s="13" t="s">
        <v>14</v>
      </c>
      <c r="D42" s="12">
        <v>0.60099999999999998</v>
      </c>
      <c r="F42" t="s">
        <v>6</v>
      </c>
      <c r="G42" s="12">
        <v>0.60899999999999999</v>
      </c>
      <c r="H42" s="13" t="s">
        <v>14</v>
      </c>
      <c r="I42" s="12">
        <v>0.60899999999999999</v>
      </c>
    </row>
    <row r="43" spans="1:9" hidden="1" x14ac:dyDescent="0.25">
      <c r="A43" t="s">
        <v>7</v>
      </c>
      <c r="B43" s="12">
        <v>0.57099999999999995</v>
      </c>
      <c r="C43" s="13" t="s">
        <v>14</v>
      </c>
      <c r="D43" s="12">
        <v>0.57099999999999995</v>
      </c>
      <c r="F43" t="s">
        <v>7</v>
      </c>
      <c r="G43" s="12">
        <v>0.6</v>
      </c>
      <c r="H43" s="13" t="s">
        <v>14</v>
      </c>
      <c r="I43" s="12">
        <v>0.6</v>
      </c>
    </row>
    <row r="44" spans="1:9" hidden="1" x14ac:dyDescent="0.25">
      <c r="A44" t="s">
        <v>8</v>
      </c>
      <c r="B44" s="15">
        <v>0.47599999999999998</v>
      </c>
      <c r="C44" s="13" t="s">
        <v>14</v>
      </c>
      <c r="D44" s="15">
        <v>0.47599999999999998</v>
      </c>
      <c r="F44" t="s">
        <v>8</v>
      </c>
      <c r="G44" s="14">
        <v>0.51900000000000002</v>
      </c>
      <c r="H44" s="13" t="s">
        <v>14</v>
      </c>
      <c r="I44" s="14">
        <v>0.51900000000000002</v>
      </c>
    </row>
    <row r="45" spans="1:9" hidden="1" x14ac:dyDescent="0.25">
      <c r="A45" t="s">
        <v>9</v>
      </c>
      <c r="B45" s="14">
        <v>0.54900000000000004</v>
      </c>
      <c r="C45" s="13" t="s">
        <v>14</v>
      </c>
      <c r="D45" s="14">
        <v>0.54900000000000004</v>
      </c>
      <c r="F45" t="s">
        <v>9</v>
      </c>
      <c r="G45" s="6"/>
      <c r="H45" s="7"/>
      <c r="I45" s="7"/>
    </row>
    <row r="46" spans="1:9" hidden="1" x14ac:dyDescent="0.25">
      <c r="A46" t="s">
        <v>10</v>
      </c>
      <c r="B46" s="6"/>
      <c r="C46" s="7"/>
      <c r="D46" s="7"/>
      <c r="F46" t="s">
        <v>10</v>
      </c>
      <c r="G46" s="6"/>
      <c r="H46" s="7"/>
      <c r="I46" s="7"/>
    </row>
    <row r="47" spans="1:9" hidden="1" x14ac:dyDescent="0.25">
      <c r="A47" t="s">
        <v>11</v>
      </c>
      <c r="B47" s="6"/>
      <c r="C47" s="7"/>
      <c r="D47" s="7"/>
      <c r="F47" t="s">
        <v>11</v>
      </c>
      <c r="G47" s="6"/>
      <c r="H47" s="7"/>
      <c r="I47" s="7"/>
    </row>
    <row r="48" spans="1:9" hidden="1" x14ac:dyDescent="0.25">
      <c r="A48" t="s">
        <v>12</v>
      </c>
      <c r="B48" s="6"/>
      <c r="C48" s="7"/>
      <c r="D48" s="7"/>
      <c r="F48" t="s">
        <v>12</v>
      </c>
      <c r="G48" s="6"/>
      <c r="H48" s="7"/>
      <c r="I48" s="7"/>
    </row>
    <row r="49" spans="1:9" hidden="1" x14ac:dyDescent="0.25">
      <c r="A49" t="s">
        <v>28</v>
      </c>
      <c r="B49" s="6"/>
      <c r="C49" s="7"/>
      <c r="D49" s="7"/>
      <c r="F49" t="s">
        <v>28</v>
      </c>
      <c r="G49" s="6"/>
      <c r="H49" s="7"/>
      <c r="I49" s="7"/>
    </row>
    <row r="51" spans="1:9" s="9" customFormat="1" ht="28.9" hidden="1" customHeight="1" x14ac:dyDescent="0.2">
      <c r="A51" s="134" t="s">
        <v>27</v>
      </c>
      <c r="B51" s="134"/>
      <c r="C51" s="134"/>
      <c r="D51" s="134"/>
      <c r="E51" s="134"/>
      <c r="F51" s="134"/>
      <c r="G51" s="134"/>
      <c r="H51" s="134"/>
      <c r="I51" s="134"/>
    </row>
    <row r="52" spans="1:9" s="9" customFormat="1" ht="28.15" hidden="1" customHeight="1" x14ac:dyDescent="0.2">
      <c r="A52" s="134" t="s">
        <v>43</v>
      </c>
      <c r="B52" s="134"/>
      <c r="C52" s="134"/>
      <c r="D52" s="134"/>
      <c r="E52" s="134"/>
      <c r="F52" s="134"/>
      <c r="G52" s="134"/>
      <c r="H52" s="134"/>
      <c r="I52" s="134"/>
    </row>
    <row r="53" spans="1:9" x14ac:dyDescent="0.25">
      <c r="A53" s="11"/>
    </row>
  </sheetData>
  <mergeCells count="11">
    <mergeCell ref="A1:I1"/>
    <mergeCell ref="A2:I2"/>
    <mergeCell ref="A4:D4"/>
    <mergeCell ref="F4:I4"/>
    <mergeCell ref="A20:D20"/>
    <mergeCell ref="F20:I20"/>
    <mergeCell ref="B35:D35"/>
    <mergeCell ref="A36:D36"/>
    <mergeCell ref="F36:I36"/>
    <mergeCell ref="A51:I51"/>
    <mergeCell ref="A52:I52"/>
  </mergeCells>
  <pageMargins left="0.7" right="0.7" top="1" bottom="0" header="0.3" footer="0.3"/>
  <pageSetup orientation="portrait" r:id="rId1"/>
  <headerFooter>
    <oddHeader>&amp;L&amp;D</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sqref="A1:I1"/>
    </sheetView>
  </sheetViews>
  <sheetFormatPr defaultRowHeight="15" x14ac:dyDescent="0.25"/>
  <cols>
    <col min="1" max="1" width="11.28515625" customWidth="1"/>
    <col min="2" max="2" width="9.7109375" style="46" bestFit="1" customWidth="1"/>
    <col min="3" max="3" width="10.28515625" bestFit="1" customWidth="1"/>
    <col min="4" max="4" width="9.7109375" bestFit="1" customWidth="1"/>
    <col min="5" max="5" width="6.7109375" customWidth="1"/>
    <col min="7" max="7" width="9.28515625" bestFit="1" customWidth="1"/>
    <col min="8" max="8" width="9.7109375" bestFit="1" customWidth="1"/>
    <col min="9" max="9" width="9.85546875" customWidth="1"/>
  </cols>
  <sheetData>
    <row r="1" spans="1:9" ht="18.75" x14ac:dyDescent="0.3">
      <c r="A1" s="128" t="s">
        <v>30</v>
      </c>
      <c r="B1" s="128"/>
      <c r="C1" s="128"/>
      <c r="D1" s="128"/>
      <c r="E1" s="135"/>
      <c r="F1" s="135"/>
      <c r="G1" s="135"/>
      <c r="H1" s="135"/>
      <c r="I1" s="135"/>
    </row>
    <row r="2" spans="1:9" ht="15.75" x14ac:dyDescent="0.25">
      <c r="A2" s="127" t="s">
        <v>24</v>
      </c>
      <c r="B2" s="127"/>
      <c r="C2" s="127"/>
      <c r="D2" s="127"/>
      <c r="E2" s="127"/>
      <c r="F2" s="127"/>
      <c r="G2" s="127"/>
      <c r="H2" s="127"/>
      <c r="I2" s="127"/>
    </row>
    <row r="3" spans="1:9" ht="5.45" customHeight="1" x14ac:dyDescent="0.25">
      <c r="A3" s="45"/>
      <c r="B3" s="45"/>
      <c r="C3" s="45"/>
      <c r="D3" s="45"/>
      <c r="E3" s="45"/>
      <c r="F3" s="45"/>
      <c r="G3" s="45"/>
      <c r="H3" s="45"/>
      <c r="I3" s="45"/>
    </row>
    <row r="4" spans="1:9" x14ac:dyDescent="0.25">
      <c r="A4" s="133" t="s">
        <v>31</v>
      </c>
      <c r="B4" s="133"/>
      <c r="C4" s="133"/>
      <c r="D4" s="133"/>
      <c r="F4" s="133" t="s">
        <v>16</v>
      </c>
      <c r="G4" s="136"/>
      <c r="H4" s="136"/>
      <c r="I4" s="136"/>
    </row>
    <row r="5" spans="1:9" x14ac:dyDescent="0.25">
      <c r="A5" s="5" t="s">
        <v>15</v>
      </c>
      <c r="B5" s="4" t="s">
        <v>0</v>
      </c>
      <c r="C5" s="5" t="s">
        <v>1</v>
      </c>
      <c r="D5" s="5" t="s">
        <v>13</v>
      </c>
      <c r="F5" s="5" t="s">
        <v>15</v>
      </c>
      <c r="G5" s="4" t="s">
        <v>17</v>
      </c>
      <c r="H5" s="4" t="s">
        <v>18</v>
      </c>
      <c r="I5" s="4" t="s">
        <v>13</v>
      </c>
    </row>
    <row r="6" spans="1:9" x14ac:dyDescent="0.25">
      <c r="A6" t="s">
        <v>2</v>
      </c>
      <c r="B6" s="2">
        <v>116</v>
      </c>
      <c r="C6" s="3" t="s">
        <v>14</v>
      </c>
      <c r="D6" s="2">
        <f>SUM(B6:C6)</f>
        <v>116</v>
      </c>
      <c r="F6" t="s">
        <v>2</v>
      </c>
      <c r="G6" s="12">
        <v>0.95699999999999996</v>
      </c>
      <c r="H6" s="13" t="s">
        <v>14</v>
      </c>
      <c r="I6" s="12">
        <v>0.95699999999999996</v>
      </c>
    </row>
    <row r="7" spans="1:9" x14ac:dyDescent="0.25">
      <c r="A7" t="s">
        <v>3</v>
      </c>
      <c r="B7" s="2">
        <v>97</v>
      </c>
      <c r="C7" s="3" t="s">
        <v>14</v>
      </c>
      <c r="D7" s="2">
        <f t="shared" ref="D7:D18" si="0">SUM(B7:C7)</f>
        <v>97</v>
      </c>
      <c r="F7" t="s">
        <v>3</v>
      </c>
      <c r="G7" s="12">
        <v>0.86599999999999999</v>
      </c>
      <c r="H7" s="13" t="s">
        <v>14</v>
      </c>
      <c r="I7" s="12">
        <v>0.86599999999999999</v>
      </c>
    </row>
    <row r="8" spans="1:9" x14ac:dyDescent="0.25">
      <c r="A8" t="s">
        <v>4</v>
      </c>
      <c r="B8" s="2">
        <v>116</v>
      </c>
      <c r="C8" s="3" t="s">
        <v>14</v>
      </c>
      <c r="D8" s="2">
        <f t="shared" si="0"/>
        <v>116</v>
      </c>
      <c r="F8" t="s">
        <v>4</v>
      </c>
      <c r="G8" s="12">
        <v>0.94</v>
      </c>
      <c r="H8" s="13" t="s">
        <v>14</v>
      </c>
      <c r="I8" s="12">
        <v>0.94</v>
      </c>
    </row>
    <row r="9" spans="1:9" x14ac:dyDescent="0.25">
      <c r="A9" t="s">
        <v>5</v>
      </c>
      <c r="B9" s="2">
        <v>90</v>
      </c>
      <c r="C9" s="3" t="s">
        <v>14</v>
      </c>
      <c r="D9" s="2">
        <f t="shared" si="0"/>
        <v>90</v>
      </c>
      <c r="F9" t="s">
        <v>5</v>
      </c>
      <c r="G9" s="12">
        <v>0.94399999999999995</v>
      </c>
      <c r="H9" s="13" t="s">
        <v>14</v>
      </c>
      <c r="I9" s="12">
        <v>0.94399999999999995</v>
      </c>
    </row>
    <row r="10" spans="1:9" x14ac:dyDescent="0.25">
      <c r="A10" t="s">
        <v>6</v>
      </c>
      <c r="B10" s="2">
        <v>138</v>
      </c>
      <c r="C10" s="3" t="s">
        <v>14</v>
      </c>
      <c r="D10" s="2">
        <f t="shared" si="0"/>
        <v>138</v>
      </c>
      <c r="F10" t="s">
        <v>6</v>
      </c>
      <c r="G10" s="12">
        <v>0.92800000000000005</v>
      </c>
      <c r="H10" s="13" t="s">
        <v>14</v>
      </c>
      <c r="I10" s="12">
        <v>0.92800000000000005</v>
      </c>
    </row>
    <row r="11" spans="1:9" x14ac:dyDescent="0.25">
      <c r="A11" t="s">
        <v>7</v>
      </c>
      <c r="B11" s="2">
        <v>105</v>
      </c>
      <c r="C11" s="3" t="s">
        <v>14</v>
      </c>
      <c r="D11" s="2">
        <f t="shared" si="0"/>
        <v>105</v>
      </c>
      <c r="F11" t="s">
        <v>7</v>
      </c>
      <c r="G11" s="12">
        <v>0.91900000000000004</v>
      </c>
      <c r="H11" s="13" t="s">
        <v>14</v>
      </c>
      <c r="I11" s="12">
        <v>0.91900000000000004</v>
      </c>
    </row>
    <row r="12" spans="1:9" ht="17.25" x14ac:dyDescent="0.25">
      <c r="A12" t="s">
        <v>41</v>
      </c>
      <c r="B12" s="2">
        <v>83</v>
      </c>
      <c r="C12" s="3" t="s">
        <v>14</v>
      </c>
      <c r="D12" s="2">
        <f t="shared" si="0"/>
        <v>83</v>
      </c>
      <c r="F12" t="s">
        <v>8</v>
      </c>
      <c r="G12" s="12">
        <v>0.91600000000000004</v>
      </c>
      <c r="H12" s="13" t="s">
        <v>14</v>
      </c>
      <c r="I12" s="12">
        <v>0.91600000000000004</v>
      </c>
    </row>
    <row r="13" spans="1:9" x14ac:dyDescent="0.25">
      <c r="A13" t="s">
        <v>9</v>
      </c>
      <c r="B13" s="2">
        <v>113</v>
      </c>
      <c r="C13" s="3" t="s">
        <v>14</v>
      </c>
      <c r="D13" s="2">
        <f t="shared" si="0"/>
        <v>113</v>
      </c>
      <c r="F13" t="s">
        <v>9</v>
      </c>
      <c r="G13" s="12">
        <v>0.95599999999999996</v>
      </c>
      <c r="H13" s="13" t="s">
        <v>14</v>
      </c>
      <c r="I13" s="12">
        <v>0.95599999999999996</v>
      </c>
    </row>
    <row r="14" spans="1:9" x14ac:dyDescent="0.25">
      <c r="A14" t="s">
        <v>10</v>
      </c>
      <c r="B14" s="2">
        <v>100</v>
      </c>
      <c r="C14" s="3" t="s">
        <v>14</v>
      </c>
      <c r="D14" s="2">
        <f t="shared" si="0"/>
        <v>100</v>
      </c>
      <c r="F14" t="s">
        <v>10</v>
      </c>
      <c r="G14" s="12">
        <v>0.92</v>
      </c>
      <c r="H14" s="13" t="s">
        <v>14</v>
      </c>
      <c r="I14" s="12">
        <v>0.92</v>
      </c>
    </row>
    <row r="15" spans="1:9" x14ac:dyDescent="0.25">
      <c r="A15" t="s">
        <v>11</v>
      </c>
      <c r="B15" s="2">
        <v>88</v>
      </c>
      <c r="C15" s="3" t="s">
        <v>14</v>
      </c>
      <c r="D15" s="2">
        <f t="shared" si="0"/>
        <v>88</v>
      </c>
      <c r="F15" t="s">
        <v>11</v>
      </c>
      <c r="G15" s="12">
        <v>0.90900000000000003</v>
      </c>
      <c r="H15" s="13" t="s">
        <v>14</v>
      </c>
      <c r="I15" s="12">
        <v>0.90900000000000003</v>
      </c>
    </row>
    <row r="16" spans="1:9" x14ac:dyDescent="0.25">
      <c r="A16" t="s">
        <v>12</v>
      </c>
      <c r="B16" s="2">
        <v>74</v>
      </c>
      <c r="C16" s="3" t="s">
        <v>14</v>
      </c>
      <c r="D16" s="2">
        <f t="shared" si="0"/>
        <v>74</v>
      </c>
      <c r="F16" t="s">
        <v>12</v>
      </c>
      <c r="G16" s="12">
        <v>0.97299999999999998</v>
      </c>
      <c r="H16" s="13" t="s">
        <v>14</v>
      </c>
      <c r="I16" s="12">
        <v>0.97299999999999998</v>
      </c>
    </row>
    <row r="17" spans="1:9" x14ac:dyDescent="0.25">
      <c r="A17" t="s">
        <v>28</v>
      </c>
      <c r="B17" s="2">
        <v>92</v>
      </c>
      <c r="C17" s="3" t="s">
        <v>14</v>
      </c>
      <c r="D17" s="2">
        <f t="shared" si="0"/>
        <v>92</v>
      </c>
      <c r="F17" t="s">
        <v>28</v>
      </c>
      <c r="G17" s="14">
        <v>0.97799999999999998</v>
      </c>
      <c r="H17" s="13" t="s">
        <v>14</v>
      </c>
      <c r="I17" s="14">
        <v>0.97799999999999998</v>
      </c>
    </row>
    <row r="18" spans="1:9" x14ac:dyDescent="0.25">
      <c r="A18" t="s">
        <v>29</v>
      </c>
      <c r="B18" s="2">
        <v>115</v>
      </c>
      <c r="C18" s="3">
        <v>1</v>
      </c>
      <c r="D18" s="2">
        <f t="shared" si="0"/>
        <v>116</v>
      </c>
      <c r="F18" t="s">
        <v>29</v>
      </c>
      <c r="G18" s="14">
        <v>0.95699999999999996</v>
      </c>
      <c r="H18" s="13">
        <v>1</v>
      </c>
      <c r="I18" s="14">
        <v>0.95699999999999996</v>
      </c>
    </row>
    <row r="20" spans="1:9" x14ac:dyDescent="0.25">
      <c r="A20" s="133" t="s">
        <v>19</v>
      </c>
      <c r="B20" s="133"/>
      <c r="C20" s="133"/>
      <c r="D20" s="133"/>
      <c r="F20" s="133" t="s">
        <v>20</v>
      </c>
      <c r="G20" s="133"/>
      <c r="H20" s="133"/>
      <c r="I20" s="133"/>
    </row>
    <row r="21" spans="1:9" x14ac:dyDescent="0.25">
      <c r="A21" s="5" t="s">
        <v>15</v>
      </c>
      <c r="B21" s="4" t="s">
        <v>17</v>
      </c>
      <c r="C21" s="4" t="s">
        <v>18</v>
      </c>
      <c r="D21" s="4" t="s">
        <v>13</v>
      </c>
      <c r="F21" s="5" t="s">
        <v>15</v>
      </c>
      <c r="G21" s="4" t="s">
        <v>17</v>
      </c>
      <c r="H21" s="4" t="s">
        <v>18</v>
      </c>
      <c r="I21" s="4" t="s">
        <v>13</v>
      </c>
    </row>
    <row r="22" spans="1:9" x14ac:dyDescent="0.25">
      <c r="A22" t="s">
        <v>2</v>
      </c>
      <c r="B22" s="12">
        <v>0.92200000000000004</v>
      </c>
      <c r="C22" s="13" t="s">
        <v>14</v>
      </c>
      <c r="D22" s="12">
        <v>0.92200000000000004</v>
      </c>
      <c r="F22" t="s">
        <v>2</v>
      </c>
      <c r="G22" s="12">
        <v>0.39700000000000002</v>
      </c>
      <c r="H22" s="13" t="s">
        <v>14</v>
      </c>
      <c r="I22" s="12">
        <v>0.39700000000000002</v>
      </c>
    </row>
    <row r="23" spans="1:9" x14ac:dyDescent="0.25">
      <c r="A23" t="s">
        <v>3</v>
      </c>
      <c r="B23" s="12">
        <v>0.78400000000000003</v>
      </c>
      <c r="C23" s="13" t="s">
        <v>14</v>
      </c>
      <c r="D23" s="12">
        <v>0.78400000000000003</v>
      </c>
      <c r="F23" t="s">
        <v>3</v>
      </c>
      <c r="G23" s="12">
        <v>0.48499999999999999</v>
      </c>
      <c r="H23" s="13" t="s">
        <v>14</v>
      </c>
      <c r="I23" s="12">
        <v>0.48499999999999999</v>
      </c>
    </row>
    <row r="24" spans="1:9" x14ac:dyDescent="0.25">
      <c r="A24" t="s">
        <v>4</v>
      </c>
      <c r="B24" s="12">
        <v>0.80200000000000005</v>
      </c>
      <c r="C24" s="13" t="s">
        <v>14</v>
      </c>
      <c r="D24" s="12">
        <v>0.80200000000000005</v>
      </c>
      <c r="F24" t="s">
        <v>4</v>
      </c>
      <c r="G24" s="12">
        <v>0.46600000000000003</v>
      </c>
      <c r="H24" s="13" t="s">
        <v>14</v>
      </c>
      <c r="I24" s="12">
        <v>0.46600000000000003</v>
      </c>
    </row>
    <row r="25" spans="1:9" x14ac:dyDescent="0.25">
      <c r="A25" t="s">
        <v>5</v>
      </c>
      <c r="B25" s="12">
        <v>0.84399999999999997</v>
      </c>
      <c r="C25" s="13" t="s">
        <v>14</v>
      </c>
      <c r="D25" s="12">
        <v>0.84399999999999997</v>
      </c>
      <c r="F25" t="s">
        <v>5</v>
      </c>
      <c r="G25" s="12">
        <v>0.5</v>
      </c>
      <c r="H25" s="13" t="s">
        <v>14</v>
      </c>
      <c r="I25" s="12">
        <v>0.5</v>
      </c>
    </row>
    <row r="26" spans="1:9" x14ac:dyDescent="0.25">
      <c r="A26" t="s">
        <v>6</v>
      </c>
      <c r="B26" s="12">
        <v>0.78300000000000003</v>
      </c>
      <c r="C26" s="13" t="s">
        <v>14</v>
      </c>
      <c r="D26" s="12">
        <v>0.78300000000000003</v>
      </c>
      <c r="F26" t="s">
        <v>6</v>
      </c>
      <c r="G26" s="12">
        <v>0.47799999999999998</v>
      </c>
      <c r="H26" s="13" t="s">
        <v>14</v>
      </c>
      <c r="I26" s="12">
        <v>0.47799999999999998</v>
      </c>
    </row>
    <row r="27" spans="1:9" x14ac:dyDescent="0.25">
      <c r="A27" t="s">
        <v>7</v>
      </c>
      <c r="B27" s="12">
        <v>0.78100000000000003</v>
      </c>
      <c r="C27" s="13" t="s">
        <v>14</v>
      </c>
      <c r="D27" s="12">
        <v>0.78100000000000003</v>
      </c>
      <c r="F27" t="s">
        <v>7</v>
      </c>
      <c r="G27" s="12">
        <v>0.38100000000000001</v>
      </c>
      <c r="H27" s="13" t="s">
        <v>14</v>
      </c>
      <c r="I27" s="12">
        <v>0.38100000000000001</v>
      </c>
    </row>
    <row r="28" spans="1:9" x14ac:dyDescent="0.25">
      <c r="A28" t="s">
        <v>8</v>
      </c>
      <c r="B28" s="12">
        <v>0.77100000000000002</v>
      </c>
      <c r="C28" s="13" t="s">
        <v>14</v>
      </c>
      <c r="D28" s="12">
        <v>0.77100000000000002</v>
      </c>
      <c r="F28" t="s">
        <v>8</v>
      </c>
      <c r="G28" s="12">
        <v>0.39</v>
      </c>
      <c r="H28" s="13" t="s">
        <v>14</v>
      </c>
      <c r="I28" s="12">
        <v>0.39</v>
      </c>
    </row>
    <row r="29" spans="1:9" x14ac:dyDescent="0.25">
      <c r="A29" t="s">
        <v>9</v>
      </c>
      <c r="B29" s="12">
        <v>0.84099999999999997</v>
      </c>
      <c r="C29" s="13" t="s">
        <v>14</v>
      </c>
      <c r="D29" s="12">
        <v>0.84099999999999997</v>
      </c>
      <c r="F29" t="s">
        <v>9</v>
      </c>
      <c r="G29" s="12">
        <v>0.42499999999999999</v>
      </c>
      <c r="H29" s="13" t="s">
        <v>14</v>
      </c>
      <c r="I29" s="12">
        <v>0.42499999999999999</v>
      </c>
    </row>
    <row r="30" spans="1:9" x14ac:dyDescent="0.25">
      <c r="A30" t="s">
        <v>10</v>
      </c>
      <c r="B30" s="12">
        <v>0.77</v>
      </c>
      <c r="C30" s="13" t="s">
        <v>14</v>
      </c>
      <c r="D30" s="12">
        <v>0.77</v>
      </c>
      <c r="F30" t="s">
        <v>10</v>
      </c>
      <c r="G30" s="14">
        <v>0.48</v>
      </c>
      <c r="H30" s="13" t="s">
        <v>14</v>
      </c>
      <c r="I30" s="14">
        <v>0.48</v>
      </c>
    </row>
    <row r="31" spans="1:9" x14ac:dyDescent="0.25">
      <c r="A31" t="s">
        <v>11</v>
      </c>
      <c r="B31" s="12">
        <v>0.85199999999999998</v>
      </c>
      <c r="C31" s="13" t="s">
        <v>14</v>
      </c>
      <c r="D31" s="12">
        <v>0.85199999999999998</v>
      </c>
      <c r="F31" t="s">
        <v>11</v>
      </c>
      <c r="G31" s="14">
        <v>0.60199999999999998</v>
      </c>
      <c r="H31" s="13" t="s">
        <v>14</v>
      </c>
      <c r="I31" s="14">
        <v>0.60199999999999998</v>
      </c>
    </row>
    <row r="32" spans="1:9" x14ac:dyDescent="0.25">
      <c r="A32" t="s">
        <v>12</v>
      </c>
      <c r="B32" s="14">
        <v>0.79700000000000004</v>
      </c>
      <c r="C32" s="13" t="s">
        <v>14</v>
      </c>
      <c r="D32" s="14">
        <v>0.79700000000000004</v>
      </c>
      <c r="F32" t="s">
        <v>12</v>
      </c>
      <c r="G32" s="6"/>
      <c r="H32" s="7"/>
      <c r="I32" s="7"/>
    </row>
    <row r="33" spans="1:9" x14ac:dyDescent="0.25">
      <c r="A33" t="s">
        <v>28</v>
      </c>
      <c r="B33" s="14">
        <v>0.79300000000000004</v>
      </c>
      <c r="C33" s="13" t="s">
        <v>14</v>
      </c>
      <c r="D33" s="14">
        <v>0.79300000000000004</v>
      </c>
      <c r="F33" t="s">
        <v>28</v>
      </c>
      <c r="G33" s="6"/>
      <c r="H33" s="7"/>
      <c r="I33" s="7"/>
    </row>
    <row r="34" spans="1:9" x14ac:dyDescent="0.25">
      <c r="A34" t="s">
        <v>29</v>
      </c>
      <c r="B34" s="14">
        <v>0.878</v>
      </c>
      <c r="C34" s="13">
        <v>0</v>
      </c>
      <c r="D34" s="14">
        <v>0.871</v>
      </c>
      <c r="F34" t="s">
        <v>29</v>
      </c>
      <c r="G34" s="6"/>
      <c r="H34" s="7"/>
      <c r="I34" s="7"/>
    </row>
    <row r="35" spans="1:9" ht="17.25" x14ac:dyDescent="0.25">
      <c r="A35" s="10"/>
      <c r="B35" s="132"/>
      <c r="C35" s="132"/>
      <c r="D35" s="132"/>
    </row>
    <row r="36" spans="1:9" x14ac:dyDescent="0.25">
      <c r="A36" s="133" t="s">
        <v>22</v>
      </c>
      <c r="B36" s="133"/>
      <c r="C36" s="133"/>
      <c r="D36" s="133"/>
      <c r="F36" s="133" t="s">
        <v>21</v>
      </c>
      <c r="G36" s="133"/>
      <c r="H36" s="133"/>
      <c r="I36" s="133"/>
    </row>
    <row r="37" spans="1:9" x14ac:dyDescent="0.25">
      <c r="A37" s="5" t="s">
        <v>15</v>
      </c>
      <c r="B37" s="4" t="s">
        <v>17</v>
      </c>
      <c r="C37" s="4" t="s">
        <v>18</v>
      </c>
      <c r="D37" s="4" t="s">
        <v>13</v>
      </c>
      <c r="F37" s="5" t="s">
        <v>15</v>
      </c>
      <c r="G37" s="4" t="s">
        <v>17</v>
      </c>
      <c r="H37" s="4" t="s">
        <v>18</v>
      </c>
      <c r="I37" s="4" t="s">
        <v>13</v>
      </c>
    </row>
    <row r="38" spans="1:9" x14ac:dyDescent="0.25">
      <c r="A38" t="s">
        <v>2</v>
      </c>
      <c r="B38" s="12">
        <v>0.56000000000000005</v>
      </c>
      <c r="C38" s="13" t="s">
        <v>14</v>
      </c>
      <c r="D38" s="12">
        <v>0.56000000000000005</v>
      </c>
      <c r="F38" t="s">
        <v>2</v>
      </c>
      <c r="G38" s="12">
        <v>0.56000000000000005</v>
      </c>
      <c r="H38" s="13" t="s">
        <v>14</v>
      </c>
      <c r="I38" s="12">
        <v>0.56000000000000005</v>
      </c>
    </row>
    <row r="39" spans="1:9" x14ac:dyDescent="0.25">
      <c r="A39" t="s">
        <v>3</v>
      </c>
      <c r="B39" s="12">
        <v>0.55700000000000005</v>
      </c>
      <c r="C39" s="13" t="s">
        <v>14</v>
      </c>
      <c r="D39" s="12">
        <v>0.55700000000000005</v>
      </c>
      <c r="F39" t="s">
        <v>3</v>
      </c>
      <c r="G39" s="12">
        <v>0.56699999999999995</v>
      </c>
      <c r="H39" s="13" t="s">
        <v>14</v>
      </c>
      <c r="I39" s="12">
        <v>0.56699999999999995</v>
      </c>
    </row>
    <row r="40" spans="1:9" x14ac:dyDescent="0.25">
      <c r="A40" t="s">
        <v>4</v>
      </c>
      <c r="B40" s="12">
        <v>0.63800000000000001</v>
      </c>
      <c r="C40" s="13" t="s">
        <v>14</v>
      </c>
      <c r="D40" s="12">
        <v>0.63800000000000001</v>
      </c>
      <c r="F40" t="s">
        <v>4</v>
      </c>
      <c r="G40" s="12">
        <v>0.67200000000000004</v>
      </c>
      <c r="H40" s="13" t="s">
        <v>14</v>
      </c>
      <c r="I40" s="12">
        <v>0.67200000000000004</v>
      </c>
    </row>
    <row r="41" spans="1:9" x14ac:dyDescent="0.25">
      <c r="A41" t="s">
        <v>5</v>
      </c>
      <c r="B41" s="12">
        <v>0.63300000000000001</v>
      </c>
      <c r="C41" s="13" t="s">
        <v>14</v>
      </c>
      <c r="D41" s="12">
        <v>0.63300000000000001</v>
      </c>
      <c r="F41" t="s">
        <v>5</v>
      </c>
      <c r="G41" s="12">
        <v>0.67800000000000005</v>
      </c>
      <c r="H41" s="13" t="s">
        <v>14</v>
      </c>
      <c r="I41" s="12">
        <v>0.67800000000000005</v>
      </c>
    </row>
    <row r="42" spans="1:9" x14ac:dyDescent="0.25">
      <c r="A42" t="s">
        <v>6</v>
      </c>
      <c r="B42" s="12">
        <v>0.60099999999999998</v>
      </c>
      <c r="C42" s="13" t="s">
        <v>14</v>
      </c>
      <c r="D42" s="12">
        <v>0.60099999999999998</v>
      </c>
      <c r="F42" t="s">
        <v>6</v>
      </c>
      <c r="G42" s="12">
        <v>0.60899999999999999</v>
      </c>
      <c r="H42" s="13" t="s">
        <v>14</v>
      </c>
      <c r="I42" s="12">
        <v>0.60899999999999999</v>
      </c>
    </row>
    <row r="43" spans="1:9" x14ac:dyDescent="0.25">
      <c r="A43" t="s">
        <v>7</v>
      </c>
      <c r="B43" s="12">
        <v>0.57099999999999995</v>
      </c>
      <c r="C43" s="13" t="s">
        <v>14</v>
      </c>
      <c r="D43" s="12">
        <v>0.57099999999999995</v>
      </c>
      <c r="F43" t="s">
        <v>7</v>
      </c>
      <c r="G43" s="12">
        <v>0.6</v>
      </c>
      <c r="H43" s="13" t="s">
        <v>14</v>
      </c>
      <c r="I43" s="12">
        <v>0.6</v>
      </c>
    </row>
    <row r="44" spans="1:9" x14ac:dyDescent="0.25">
      <c r="A44" t="s">
        <v>8</v>
      </c>
      <c r="B44" s="15">
        <v>0.47599999999999998</v>
      </c>
      <c r="C44" s="13" t="s">
        <v>14</v>
      </c>
      <c r="D44" s="15">
        <v>0.47599999999999998</v>
      </c>
      <c r="F44" t="s">
        <v>8</v>
      </c>
      <c r="G44" s="14">
        <v>0.51900000000000002</v>
      </c>
      <c r="H44" s="13" t="s">
        <v>14</v>
      </c>
      <c r="I44" s="14">
        <v>0.51900000000000002</v>
      </c>
    </row>
    <row r="45" spans="1:9" x14ac:dyDescent="0.25">
      <c r="A45" t="s">
        <v>9</v>
      </c>
      <c r="B45" s="14">
        <v>0.54900000000000004</v>
      </c>
      <c r="C45" s="13" t="s">
        <v>14</v>
      </c>
      <c r="D45" s="14">
        <v>0.54900000000000004</v>
      </c>
      <c r="F45" t="s">
        <v>9</v>
      </c>
      <c r="G45" s="14">
        <v>0.57499999999999996</v>
      </c>
      <c r="H45" s="13" t="s">
        <v>14</v>
      </c>
      <c r="I45" s="14">
        <v>0.57499999999999996</v>
      </c>
    </row>
    <row r="46" spans="1:9" x14ac:dyDescent="0.25">
      <c r="A46" t="s">
        <v>10</v>
      </c>
      <c r="B46" s="14">
        <v>0.56999999999999995</v>
      </c>
      <c r="C46" s="13" t="s">
        <v>14</v>
      </c>
      <c r="D46" s="14">
        <v>0.56999999999999995</v>
      </c>
      <c r="F46" t="s">
        <v>10</v>
      </c>
      <c r="G46" s="6"/>
      <c r="H46" s="7"/>
      <c r="I46" s="7"/>
    </row>
    <row r="47" spans="1:9" x14ac:dyDescent="0.25">
      <c r="A47" t="s">
        <v>11</v>
      </c>
      <c r="B47" s="6"/>
      <c r="C47" s="7"/>
      <c r="D47" s="7"/>
      <c r="F47" t="s">
        <v>11</v>
      </c>
      <c r="G47" s="6"/>
      <c r="H47" s="7"/>
      <c r="I47" s="7"/>
    </row>
    <row r="48" spans="1:9" x14ac:dyDescent="0.25">
      <c r="A48" t="s">
        <v>12</v>
      </c>
      <c r="B48" s="6"/>
      <c r="C48" s="7"/>
      <c r="D48" s="7"/>
      <c r="F48" t="s">
        <v>12</v>
      </c>
      <c r="G48" s="6"/>
      <c r="H48" s="7"/>
      <c r="I48" s="7"/>
    </row>
    <row r="49" spans="1:9" x14ac:dyDescent="0.25">
      <c r="A49" t="s">
        <v>28</v>
      </c>
      <c r="B49" s="6"/>
      <c r="C49" s="7"/>
      <c r="D49" s="7"/>
      <c r="F49" t="s">
        <v>28</v>
      </c>
      <c r="G49" s="6"/>
      <c r="H49" s="7"/>
      <c r="I49" s="7"/>
    </row>
    <row r="50" spans="1:9" x14ac:dyDescent="0.25">
      <c r="A50" t="s">
        <v>29</v>
      </c>
      <c r="B50" s="6"/>
      <c r="C50" s="7"/>
      <c r="D50" s="7"/>
      <c r="F50" t="s">
        <v>29</v>
      </c>
      <c r="G50" s="6"/>
      <c r="H50" s="7"/>
      <c r="I50" s="7"/>
    </row>
    <row r="52" spans="1:9" s="9" customFormat="1" ht="28.9" hidden="1" customHeight="1" x14ac:dyDescent="0.2">
      <c r="A52" s="134" t="s">
        <v>27</v>
      </c>
      <c r="B52" s="134"/>
      <c r="C52" s="134"/>
      <c r="D52" s="134"/>
      <c r="E52" s="134"/>
      <c r="F52" s="134"/>
      <c r="G52" s="134"/>
      <c r="H52" s="134"/>
      <c r="I52" s="134"/>
    </row>
    <row r="53" spans="1:9" s="9" customFormat="1" ht="28.15" customHeight="1" x14ac:dyDescent="0.2">
      <c r="A53" s="134" t="s">
        <v>43</v>
      </c>
      <c r="B53" s="134"/>
      <c r="C53" s="134"/>
      <c r="D53" s="134"/>
      <c r="E53" s="134"/>
      <c r="F53" s="134"/>
      <c r="G53" s="134"/>
      <c r="H53" s="134"/>
      <c r="I53" s="134"/>
    </row>
    <row r="54" spans="1:9" x14ac:dyDescent="0.25">
      <c r="A54" s="11"/>
    </row>
  </sheetData>
  <mergeCells count="11">
    <mergeCell ref="A52:I52"/>
    <mergeCell ref="A53:I53"/>
    <mergeCell ref="A1:I1"/>
    <mergeCell ref="A2:I2"/>
    <mergeCell ref="A4:D4"/>
    <mergeCell ref="F4:I4"/>
    <mergeCell ref="A20:D20"/>
    <mergeCell ref="F20:I20"/>
    <mergeCell ref="B35:D35"/>
    <mergeCell ref="A36:D36"/>
    <mergeCell ref="F36:I36"/>
  </mergeCells>
  <pageMargins left="0.7" right="0.7" top="0" bottom="0" header="0.3" footer="0.3"/>
  <pageSetup orientation="portrait" r:id="rId1"/>
  <headerFooter>
    <oddHeader>&amp;L&amp;D</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sqref="A1:I1"/>
    </sheetView>
  </sheetViews>
  <sheetFormatPr defaultRowHeight="15" x14ac:dyDescent="0.25"/>
  <cols>
    <col min="1" max="1" width="11.28515625" customWidth="1"/>
    <col min="2" max="2" width="9.7109375" style="46" bestFit="1" customWidth="1"/>
    <col min="3" max="3" width="10.28515625" bestFit="1" customWidth="1"/>
    <col min="4" max="4" width="9.7109375" bestFit="1" customWidth="1"/>
    <col min="5" max="5" width="6.7109375" customWidth="1"/>
    <col min="7" max="7" width="9.28515625" bestFit="1" customWidth="1"/>
    <col min="8" max="8" width="9.7109375" bestFit="1" customWidth="1"/>
    <col min="9" max="9" width="9.85546875" customWidth="1"/>
  </cols>
  <sheetData>
    <row r="1" spans="1:9" ht="18.75" x14ac:dyDescent="0.3">
      <c r="A1" s="128" t="s">
        <v>33</v>
      </c>
      <c r="B1" s="128"/>
      <c r="C1" s="128"/>
      <c r="D1" s="128"/>
      <c r="E1" s="135"/>
      <c r="F1" s="135"/>
      <c r="G1" s="135"/>
      <c r="H1" s="135"/>
      <c r="I1" s="135"/>
    </row>
    <row r="2" spans="1:9" ht="15.6" customHeight="1" x14ac:dyDescent="0.25">
      <c r="A2" s="127" t="s">
        <v>24</v>
      </c>
      <c r="B2" s="127"/>
      <c r="C2" s="127"/>
      <c r="D2" s="127"/>
      <c r="E2" s="127"/>
      <c r="F2" s="127"/>
      <c r="G2" s="127"/>
      <c r="H2" s="127"/>
      <c r="I2" s="127"/>
    </row>
    <row r="3" spans="1:9" ht="5.45" customHeight="1" x14ac:dyDescent="0.25">
      <c r="A3" s="45"/>
      <c r="B3" s="45"/>
      <c r="C3" s="45"/>
      <c r="D3" s="45"/>
      <c r="E3" s="45"/>
      <c r="F3" s="45"/>
      <c r="G3" s="45"/>
      <c r="H3" s="45"/>
      <c r="I3" s="45"/>
    </row>
    <row r="4" spans="1:9" ht="14.45" customHeight="1" x14ac:dyDescent="0.25">
      <c r="A4" s="133" t="s">
        <v>34</v>
      </c>
      <c r="B4" s="133"/>
      <c r="C4" s="133"/>
      <c r="D4" s="133"/>
      <c r="F4" s="133" t="s">
        <v>16</v>
      </c>
      <c r="G4" s="136"/>
      <c r="H4" s="136"/>
      <c r="I4" s="136"/>
    </row>
    <row r="5" spans="1:9" x14ac:dyDescent="0.25">
      <c r="A5" s="5" t="s">
        <v>15</v>
      </c>
      <c r="B5" s="4" t="s">
        <v>0</v>
      </c>
      <c r="C5" s="5" t="s">
        <v>1</v>
      </c>
      <c r="D5" s="5" t="s">
        <v>13</v>
      </c>
      <c r="F5" s="5" t="s">
        <v>15</v>
      </c>
      <c r="G5" s="4" t="s">
        <v>17</v>
      </c>
      <c r="H5" s="4" t="s">
        <v>18</v>
      </c>
      <c r="I5" s="4" t="s">
        <v>13</v>
      </c>
    </row>
    <row r="6" spans="1:9" hidden="1" x14ac:dyDescent="0.25">
      <c r="A6" t="s">
        <v>2</v>
      </c>
      <c r="B6" s="2">
        <v>116</v>
      </c>
      <c r="C6" s="3" t="s">
        <v>14</v>
      </c>
      <c r="D6" s="2">
        <f>SUM(B6:C6)</f>
        <v>116</v>
      </c>
      <c r="F6" t="s">
        <v>2</v>
      </c>
      <c r="G6" s="12">
        <v>0.95699999999999996</v>
      </c>
      <c r="H6" s="13" t="s">
        <v>14</v>
      </c>
      <c r="I6" s="12">
        <v>0.95699999999999996</v>
      </c>
    </row>
    <row r="7" spans="1:9" hidden="1" x14ac:dyDescent="0.25">
      <c r="A7" t="s">
        <v>3</v>
      </c>
      <c r="B7" s="2">
        <v>97</v>
      </c>
      <c r="C7" s="3" t="s">
        <v>14</v>
      </c>
      <c r="D7" s="2">
        <f t="shared" ref="D7:D18" si="0">SUM(B7:C7)</f>
        <v>97</v>
      </c>
      <c r="F7" t="s">
        <v>3</v>
      </c>
      <c r="G7" s="12">
        <v>0.86599999999999999</v>
      </c>
      <c r="H7" s="13" t="s">
        <v>14</v>
      </c>
      <c r="I7" s="12">
        <v>0.86599999999999999</v>
      </c>
    </row>
    <row r="8" spans="1:9" hidden="1" x14ac:dyDescent="0.25">
      <c r="A8" t="s">
        <v>4</v>
      </c>
      <c r="B8" s="2">
        <v>116</v>
      </c>
      <c r="C8" s="3" t="s">
        <v>14</v>
      </c>
      <c r="D8" s="2">
        <f t="shared" si="0"/>
        <v>116</v>
      </c>
      <c r="F8" t="s">
        <v>4</v>
      </c>
      <c r="G8" s="12">
        <v>0.94</v>
      </c>
      <c r="H8" s="13" t="s">
        <v>14</v>
      </c>
      <c r="I8" s="12">
        <v>0.94</v>
      </c>
    </row>
    <row r="9" spans="1:9" hidden="1" x14ac:dyDescent="0.25">
      <c r="A9" t="s">
        <v>5</v>
      </c>
      <c r="B9" s="2">
        <v>90</v>
      </c>
      <c r="C9" s="3" t="s">
        <v>14</v>
      </c>
      <c r="D9" s="2">
        <f t="shared" si="0"/>
        <v>90</v>
      </c>
      <c r="F9" t="s">
        <v>5</v>
      </c>
      <c r="G9" s="12">
        <v>0.94399999999999995</v>
      </c>
      <c r="H9" s="13" t="s">
        <v>14</v>
      </c>
      <c r="I9" s="12">
        <v>0.94399999999999995</v>
      </c>
    </row>
    <row r="10" spans="1:9" hidden="1" x14ac:dyDescent="0.25">
      <c r="A10" t="s">
        <v>6</v>
      </c>
      <c r="B10" s="2">
        <v>138</v>
      </c>
      <c r="C10" s="3" t="s">
        <v>14</v>
      </c>
      <c r="D10" s="2">
        <f t="shared" si="0"/>
        <v>138</v>
      </c>
      <c r="F10" t="s">
        <v>6</v>
      </c>
      <c r="G10" s="12">
        <v>0.92800000000000005</v>
      </c>
      <c r="H10" s="13" t="s">
        <v>14</v>
      </c>
      <c r="I10" s="12">
        <v>0.92800000000000005</v>
      </c>
    </row>
    <row r="11" spans="1:9" ht="17.25" x14ac:dyDescent="0.25">
      <c r="A11" t="s">
        <v>25</v>
      </c>
      <c r="B11" s="2">
        <v>130</v>
      </c>
      <c r="C11" s="2">
        <v>8</v>
      </c>
      <c r="D11" s="2">
        <f t="shared" si="0"/>
        <v>138</v>
      </c>
      <c r="F11" t="s">
        <v>7</v>
      </c>
      <c r="G11" s="12">
        <v>0.9</v>
      </c>
      <c r="H11" s="15">
        <v>0.57099999999999995</v>
      </c>
      <c r="I11" s="12">
        <v>0.88300000000000001</v>
      </c>
    </row>
    <row r="12" spans="1:9" ht="17.25" x14ac:dyDescent="0.25">
      <c r="A12" t="s">
        <v>26</v>
      </c>
      <c r="B12" s="2">
        <v>172</v>
      </c>
      <c r="C12" s="2">
        <v>6</v>
      </c>
      <c r="D12" s="2">
        <f t="shared" si="0"/>
        <v>178</v>
      </c>
      <c r="F12" t="s">
        <v>8</v>
      </c>
      <c r="G12" s="12">
        <v>0.85499999999999998</v>
      </c>
      <c r="H12" s="12">
        <v>0.66700000000000004</v>
      </c>
      <c r="I12" s="12">
        <v>0.84799999999999998</v>
      </c>
    </row>
    <row r="13" spans="1:9" x14ac:dyDescent="0.25">
      <c r="A13" t="s">
        <v>9</v>
      </c>
      <c r="B13" s="2">
        <v>191</v>
      </c>
      <c r="C13" s="2">
        <v>5</v>
      </c>
      <c r="D13" s="2">
        <f t="shared" si="0"/>
        <v>196</v>
      </c>
      <c r="F13" t="s">
        <v>9</v>
      </c>
      <c r="G13" s="12">
        <v>0.88500000000000001</v>
      </c>
      <c r="H13" s="12">
        <v>0.4</v>
      </c>
      <c r="I13" s="12">
        <v>0.872</v>
      </c>
    </row>
    <row r="14" spans="1:9" x14ac:dyDescent="0.25">
      <c r="A14" t="s">
        <v>10</v>
      </c>
      <c r="B14" s="2">
        <v>184</v>
      </c>
      <c r="C14" s="2">
        <v>4</v>
      </c>
      <c r="D14" s="2">
        <f t="shared" si="0"/>
        <v>188</v>
      </c>
      <c r="F14" t="s">
        <v>10</v>
      </c>
      <c r="G14" s="12">
        <v>0.94599999999999995</v>
      </c>
      <c r="H14" s="12">
        <v>1</v>
      </c>
      <c r="I14" s="12">
        <v>0.94699999999999995</v>
      </c>
    </row>
    <row r="15" spans="1:9" x14ac:dyDescent="0.25">
      <c r="A15" t="s">
        <v>11</v>
      </c>
      <c r="B15" s="2">
        <v>203</v>
      </c>
      <c r="C15" s="2">
        <v>3</v>
      </c>
      <c r="D15" s="2">
        <f t="shared" si="0"/>
        <v>206</v>
      </c>
      <c r="F15" t="s">
        <v>11</v>
      </c>
      <c r="G15" s="12">
        <v>0.90100000000000002</v>
      </c>
      <c r="H15" s="12">
        <v>0</v>
      </c>
      <c r="I15" s="12">
        <v>0.88800000000000001</v>
      </c>
    </row>
    <row r="16" spans="1:9" x14ac:dyDescent="0.25">
      <c r="A16" t="s">
        <v>12</v>
      </c>
      <c r="B16" s="2">
        <v>165</v>
      </c>
      <c r="C16" s="2">
        <v>2</v>
      </c>
      <c r="D16" s="2">
        <f t="shared" si="0"/>
        <v>167</v>
      </c>
      <c r="F16" t="s">
        <v>12</v>
      </c>
      <c r="G16" s="12">
        <v>0.879</v>
      </c>
      <c r="H16" s="12">
        <v>0.5</v>
      </c>
      <c r="I16" s="12">
        <v>0.874</v>
      </c>
    </row>
    <row r="17" spans="1:9" x14ac:dyDescent="0.25">
      <c r="A17" t="s">
        <v>28</v>
      </c>
      <c r="B17" s="2">
        <v>177</v>
      </c>
      <c r="C17" s="2">
        <v>1</v>
      </c>
      <c r="D17" s="2">
        <f t="shared" si="0"/>
        <v>178</v>
      </c>
      <c r="F17" t="s">
        <v>28</v>
      </c>
      <c r="G17" s="14">
        <v>0.92100000000000004</v>
      </c>
      <c r="H17" s="14">
        <v>0</v>
      </c>
      <c r="I17" s="14">
        <v>0.91600000000000004</v>
      </c>
    </row>
    <row r="18" spans="1:9" x14ac:dyDescent="0.25">
      <c r="A18" t="s">
        <v>29</v>
      </c>
      <c r="B18" s="2">
        <v>197</v>
      </c>
      <c r="C18" s="2">
        <v>3</v>
      </c>
      <c r="D18" s="2">
        <f t="shared" si="0"/>
        <v>200</v>
      </c>
      <c r="F18" t="s">
        <v>29</v>
      </c>
      <c r="G18" s="14">
        <v>0.88800000000000001</v>
      </c>
      <c r="H18" s="14">
        <f>4/4</f>
        <v>1</v>
      </c>
      <c r="I18" s="14">
        <v>0.89</v>
      </c>
    </row>
    <row r="20" spans="1:9" ht="14.45" customHeight="1" x14ac:dyDescent="0.25">
      <c r="A20" s="133" t="s">
        <v>19</v>
      </c>
      <c r="B20" s="133"/>
      <c r="C20" s="133"/>
      <c r="D20" s="133"/>
      <c r="F20" s="133" t="s">
        <v>20</v>
      </c>
      <c r="G20" s="133"/>
      <c r="H20" s="133"/>
      <c r="I20" s="133"/>
    </row>
    <row r="21" spans="1:9" x14ac:dyDescent="0.25">
      <c r="A21" s="5" t="s">
        <v>15</v>
      </c>
      <c r="B21" s="4" t="s">
        <v>17</v>
      </c>
      <c r="C21" s="4" t="s">
        <v>18</v>
      </c>
      <c r="D21" s="4" t="s">
        <v>13</v>
      </c>
      <c r="F21" s="5" t="s">
        <v>15</v>
      </c>
      <c r="G21" s="4" t="s">
        <v>17</v>
      </c>
      <c r="H21" s="4" t="s">
        <v>18</v>
      </c>
      <c r="I21" s="4" t="s">
        <v>13</v>
      </c>
    </row>
    <row r="22" spans="1:9" hidden="1" x14ac:dyDescent="0.25">
      <c r="A22" t="s">
        <v>2</v>
      </c>
      <c r="B22" s="12">
        <v>0.92200000000000004</v>
      </c>
      <c r="C22" s="13" t="s">
        <v>14</v>
      </c>
      <c r="D22" s="12">
        <v>0.92200000000000004</v>
      </c>
      <c r="F22" t="s">
        <v>2</v>
      </c>
      <c r="G22" s="12">
        <v>0.39700000000000002</v>
      </c>
      <c r="H22" s="13" t="s">
        <v>14</v>
      </c>
      <c r="I22" s="12">
        <v>0.39700000000000002</v>
      </c>
    </row>
    <row r="23" spans="1:9" hidden="1" x14ac:dyDescent="0.25">
      <c r="A23" t="s">
        <v>3</v>
      </c>
      <c r="B23" s="12">
        <v>0.78400000000000003</v>
      </c>
      <c r="C23" s="13" t="s">
        <v>14</v>
      </c>
      <c r="D23" s="12">
        <v>0.78400000000000003</v>
      </c>
      <c r="F23" t="s">
        <v>3</v>
      </c>
      <c r="G23" s="12">
        <v>0.48499999999999999</v>
      </c>
      <c r="H23" s="13" t="s">
        <v>14</v>
      </c>
      <c r="I23" s="12">
        <v>0.48499999999999999</v>
      </c>
    </row>
    <row r="24" spans="1:9" hidden="1" x14ac:dyDescent="0.25">
      <c r="A24" t="s">
        <v>4</v>
      </c>
      <c r="B24" s="12">
        <v>0.80200000000000005</v>
      </c>
      <c r="C24" s="13" t="s">
        <v>14</v>
      </c>
      <c r="D24" s="12">
        <v>0.80200000000000005</v>
      </c>
      <c r="F24" t="s">
        <v>4</v>
      </c>
      <c r="G24" s="12">
        <v>0.46600000000000003</v>
      </c>
      <c r="H24" s="13" t="s">
        <v>14</v>
      </c>
      <c r="I24" s="12">
        <v>0.46600000000000003</v>
      </c>
    </row>
    <row r="25" spans="1:9" hidden="1" x14ac:dyDescent="0.25">
      <c r="A25" t="s">
        <v>5</v>
      </c>
      <c r="B25" s="12">
        <v>0.84399999999999997</v>
      </c>
      <c r="C25" s="13" t="s">
        <v>14</v>
      </c>
      <c r="D25" s="12">
        <v>0.84399999999999997</v>
      </c>
      <c r="F25" t="s">
        <v>5</v>
      </c>
      <c r="G25" s="12">
        <v>0.5</v>
      </c>
      <c r="H25" s="13" t="s">
        <v>14</v>
      </c>
      <c r="I25" s="12">
        <v>0.5</v>
      </c>
    </row>
    <row r="26" spans="1:9" hidden="1" x14ac:dyDescent="0.25">
      <c r="A26" t="s">
        <v>6</v>
      </c>
      <c r="B26" s="12">
        <v>0.78300000000000003</v>
      </c>
      <c r="C26" s="13" t="s">
        <v>14</v>
      </c>
      <c r="D26" s="12">
        <v>0.78300000000000003</v>
      </c>
      <c r="F26" t="s">
        <v>6</v>
      </c>
      <c r="G26" s="12">
        <v>0.47799999999999998</v>
      </c>
      <c r="H26" s="13" t="s">
        <v>14</v>
      </c>
      <c r="I26" s="12">
        <v>0.47799999999999998</v>
      </c>
    </row>
    <row r="27" spans="1:9" x14ac:dyDescent="0.25">
      <c r="A27" t="s">
        <v>7</v>
      </c>
      <c r="B27" s="12">
        <v>0.67700000000000005</v>
      </c>
      <c r="C27" s="12">
        <v>0.42899999999999999</v>
      </c>
      <c r="D27" s="12">
        <v>0.66400000000000003</v>
      </c>
      <c r="F27" t="s">
        <v>7</v>
      </c>
      <c r="G27" s="12">
        <v>0.215</v>
      </c>
      <c r="H27" s="12">
        <v>0</v>
      </c>
      <c r="I27" s="12">
        <v>0.20300000000000001</v>
      </c>
    </row>
    <row r="28" spans="1:9" x14ac:dyDescent="0.25">
      <c r="A28" t="s">
        <v>8</v>
      </c>
      <c r="B28" s="12">
        <v>0.61599999999999999</v>
      </c>
      <c r="C28" s="12">
        <v>0.16700000000000001</v>
      </c>
      <c r="D28" s="12">
        <v>0.60099999999999998</v>
      </c>
      <c r="F28" t="s">
        <v>8</v>
      </c>
      <c r="G28" s="12">
        <v>0.23300000000000001</v>
      </c>
      <c r="H28" s="12">
        <v>0</v>
      </c>
      <c r="I28" s="12">
        <v>0.22500000000000001</v>
      </c>
    </row>
    <row r="29" spans="1:9" x14ac:dyDescent="0.25">
      <c r="A29" t="s">
        <v>9</v>
      </c>
      <c r="B29" s="12">
        <v>0.68600000000000005</v>
      </c>
      <c r="C29" s="12">
        <v>0</v>
      </c>
      <c r="D29" s="12">
        <v>0.66800000000000004</v>
      </c>
      <c r="F29" t="s">
        <v>9</v>
      </c>
      <c r="G29" s="12">
        <v>0.27700000000000002</v>
      </c>
      <c r="H29" s="12">
        <v>0</v>
      </c>
      <c r="I29" s="12">
        <v>0.27</v>
      </c>
    </row>
    <row r="30" spans="1:9" x14ac:dyDescent="0.25">
      <c r="A30" t="s">
        <v>10</v>
      </c>
      <c r="B30" s="12">
        <v>0.755</v>
      </c>
      <c r="C30" s="12">
        <v>0.75</v>
      </c>
      <c r="D30" s="12">
        <v>0.755</v>
      </c>
      <c r="F30" t="s">
        <v>10</v>
      </c>
      <c r="G30" s="14">
        <v>0.26600000000000001</v>
      </c>
      <c r="H30" s="14">
        <v>0</v>
      </c>
      <c r="I30" s="14">
        <v>0.26100000000000001</v>
      </c>
    </row>
    <row r="31" spans="1:9" x14ac:dyDescent="0.25">
      <c r="A31" t="s">
        <v>11</v>
      </c>
      <c r="B31" s="12">
        <v>0.70399999999999996</v>
      </c>
      <c r="C31" s="12">
        <v>0</v>
      </c>
      <c r="D31" s="12">
        <v>0.69399999999999995</v>
      </c>
      <c r="F31" t="s">
        <v>11</v>
      </c>
      <c r="G31" s="14">
        <v>0.27100000000000002</v>
      </c>
      <c r="H31" s="14">
        <v>0</v>
      </c>
      <c r="I31" s="14">
        <v>0.26700000000000002</v>
      </c>
    </row>
    <row r="32" spans="1:9" x14ac:dyDescent="0.25">
      <c r="A32" t="s">
        <v>12</v>
      </c>
      <c r="B32" s="14">
        <v>0.68500000000000005</v>
      </c>
      <c r="C32" s="14">
        <v>0</v>
      </c>
      <c r="D32" s="14">
        <v>0.67700000000000005</v>
      </c>
      <c r="F32" t="s">
        <v>12</v>
      </c>
      <c r="G32" s="6"/>
      <c r="H32" s="7"/>
      <c r="I32" s="7"/>
    </row>
    <row r="33" spans="1:9" x14ac:dyDescent="0.25">
      <c r="A33" t="s">
        <v>28</v>
      </c>
      <c r="B33" s="14">
        <v>0.71799999999999997</v>
      </c>
      <c r="C33" s="14">
        <v>0</v>
      </c>
      <c r="D33" s="14">
        <v>0.71299999999999997</v>
      </c>
      <c r="F33" t="s">
        <v>28</v>
      </c>
      <c r="G33" s="6"/>
      <c r="H33" s="7"/>
      <c r="I33" s="7"/>
    </row>
    <row r="34" spans="1:9" x14ac:dyDescent="0.25">
      <c r="A34" t="s">
        <v>29</v>
      </c>
      <c r="B34" s="14">
        <v>0.74099999999999999</v>
      </c>
      <c r="C34" s="14">
        <v>1</v>
      </c>
      <c r="D34" s="14">
        <v>0.745</v>
      </c>
      <c r="F34" t="s">
        <v>29</v>
      </c>
      <c r="G34" s="6"/>
      <c r="H34" s="7"/>
      <c r="I34" s="7"/>
    </row>
    <row r="35" spans="1:9" ht="17.25" x14ac:dyDescent="0.25">
      <c r="A35" s="10"/>
      <c r="B35" s="132"/>
      <c r="C35" s="132"/>
      <c r="D35" s="132"/>
    </row>
    <row r="36" spans="1:9" x14ac:dyDescent="0.25">
      <c r="A36" s="133" t="s">
        <v>22</v>
      </c>
      <c r="B36" s="133"/>
      <c r="C36" s="133"/>
      <c r="D36" s="133"/>
      <c r="F36" s="133" t="s">
        <v>21</v>
      </c>
      <c r="G36" s="133"/>
      <c r="H36" s="133"/>
      <c r="I36" s="133"/>
    </row>
    <row r="37" spans="1:9" ht="15" customHeight="1" x14ac:dyDescent="0.25">
      <c r="A37" s="5" t="s">
        <v>15</v>
      </c>
      <c r="B37" s="4" t="s">
        <v>17</v>
      </c>
      <c r="C37" s="4" t="s">
        <v>18</v>
      </c>
      <c r="D37" s="4" t="s">
        <v>13</v>
      </c>
      <c r="F37" s="5" t="s">
        <v>15</v>
      </c>
      <c r="G37" s="4" t="s">
        <v>17</v>
      </c>
      <c r="H37" s="4" t="s">
        <v>18</v>
      </c>
      <c r="I37" s="4" t="s">
        <v>13</v>
      </c>
    </row>
    <row r="38" spans="1:9" hidden="1" x14ac:dyDescent="0.25">
      <c r="A38" t="s">
        <v>2</v>
      </c>
      <c r="B38" s="12">
        <v>0.56000000000000005</v>
      </c>
      <c r="C38" s="13" t="s">
        <v>14</v>
      </c>
      <c r="D38" s="12">
        <v>0.56000000000000005</v>
      </c>
      <c r="F38" t="s">
        <v>2</v>
      </c>
      <c r="G38" s="12">
        <v>0.56000000000000005</v>
      </c>
      <c r="H38" s="13" t="s">
        <v>14</v>
      </c>
      <c r="I38" s="12">
        <v>0.56000000000000005</v>
      </c>
    </row>
    <row r="39" spans="1:9" hidden="1" x14ac:dyDescent="0.25">
      <c r="A39" t="s">
        <v>3</v>
      </c>
      <c r="B39" s="12">
        <v>0.55700000000000005</v>
      </c>
      <c r="C39" s="13" t="s">
        <v>14</v>
      </c>
      <c r="D39" s="12">
        <v>0.55700000000000005</v>
      </c>
      <c r="F39" t="s">
        <v>3</v>
      </c>
      <c r="G39" s="12">
        <v>0.56699999999999995</v>
      </c>
      <c r="H39" s="13" t="s">
        <v>14</v>
      </c>
      <c r="I39" s="12">
        <v>0.56699999999999995</v>
      </c>
    </row>
    <row r="40" spans="1:9" hidden="1" x14ac:dyDescent="0.25">
      <c r="A40" t="s">
        <v>4</v>
      </c>
      <c r="B40" s="12">
        <v>0.63800000000000001</v>
      </c>
      <c r="C40" s="13" t="s">
        <v>14</v>
      </c>
      <c r="D40" s="12">
        <v>0.63800000000000001</v>
      </c>
      <c r="F40" t="s">
        <v>4</v>
      </c>
      <c r="G40" s="12">
        <v>0.67200000000000004</v>
      </c>
      <c r="H40" s="13" t="s">
        <v>14</v>
      </c>
      <c r="I40" s="12">
        <v>0.67200000000000004</v>
      </c>
    </row>
    <row r="41" spans="1:9" hidden="1" x14ac:dyDescent="0.25">
      <c r="A41" t="s">
        <v>5</v>
      </c>
      <c r="B41" s="12">
        <v>0.63300000000000001</v>
      </c>
      <c r="C41" s="13" t="s">
        <v>14</v>
      </c>
      <c r="D41" s="12">
        <v>0.63300000000000001</v>
      </c>
      <c r="F41" t="s">
        <v>5</v>
      </c>
      <c r="G41" s="12">
        <v>0.67800000000000005</v>
      </c>
      <c r="H41" s="13" t="s">
        <v>14</v>
      </c>
      <c r="I41" s="12">
        <v>0.67800000000000005</v>
      </c>
    </row>
    <row r="42" spans="1:9" hidden="1" x14ac:dyDescent="0.25">
      <c r="A42" t="s">
        <v>6</v>
      </c>
      <c r="B42" s="12">
        <v>0.60099999999999998</v>
      </c>
      <c r="C42" s="13" t="s">
        <v>14</v>
      </c>
      <c r="D42" s="12">
        <v>0.60099999999999998</v>
      </c>
      <c r="F42" t="s">
        <v>6</v>
      </c>
      <c r="G42" s="12">
        <v>0.60899999999999999</v>
      </c>
      <c r="H42" s="13" t="s">
        <v>14</v>
      </c>
      <c r="I42" s="12">
        <v>0.60899999999999999</v>
      </c>
    </row>
    <row r="43" spans="1:9" x14ac:dyDescent="0.25">
      <c r="A43" t="s">
        <v>7</v>
      </c>
      <c r="B43" s="12">
        <v>0.36899999999999999</v>
      </c>
      <c r="C43" s="12">
        <v>0</v>
      </c>
      <c r="D43" s="12">
        <v>0.34799999999999998</v>
      </c>
      <c r="F43" t="s">
        <v>7</v>
      </c>
      <c r="G43" s="12">
        <v>0.36899999999999999</v>
      </c>
      <c r="H43" s="12">
        <v>0</v>
      </c>
      <c r="I43" s="12">
        <v>0.34799999999999998</v>
      </c>
    </row>
    <row r="44" spans="1:9" x14ac:dyDescent="0.25">
      <c r="A44" t="s">
        <v>8</v>
      </c>
      <c r="B44" s="15">
        <v>0.34899999999999998</v>
      </c>
      <c r="C44" s="12">
        <v>0</v>
      </c>
      <c r="D44" s="12">
        <v>0.33700000000000002</v>
      </c>
      <c r="F44" t="s">
        <v>8</v>
      </c>
      <c r="G44" s="14">
        <v>0.39200000000000002</v>
      </c>
      <c r="H44" s="14">
        <v>0</v>
      </c>
      <c r="I44" s="14">
        <v>0.379</v>
      </c>
    </row>
    <row r="45" spans="1:9" x14ac:dyDescent="0.25">
      <c r="A45" t="s">
        <v>9</v>
      </c>
      <c r="B45" s="14">
        <v>0.39800000000000002</v>
      </c>
      <c r="C45" s="14">
        <v>0</v>
      </c>
      <c r="D45" s="14">
        <v>0.38800000000000001</v>
      </c>
      <c r="F45" t="s">
        <v>9</v>
      </c>
      <c r="G45" s="14">
        <v>0.435</v>
      </c>
      <c r="H45" s="14">
        <v>0</v>
      </c>
      <c r="I45" s="14">
        <v>0.42299999999999999</v>
      </c>
    </row>
    <row r="46" spans="1:9" x14ac:dyDescent="0.25">
      <c r="A46" t="s">
        <v>10</v>
      </c>
      <c r="B46" s="14">
        <v>0.36399999999999999</v>
      </c>
      <c r="C46" s="14">
        <v>0.25</v>
      </c>
      <c r="D46" s="14">
        <v>0.36199999999999999</v>
      </c>
      <c r="F46" t="s">
        <v>10</v>
      </c>
      <c r="G46" s="6"/>
      <c r="H46" s="7"/>
      <c r="I46" s="7"/>
    </row>
    <row r="47" spans="1:9" x14ac:dyDescent="0.25">
      <c r="A47" t="s">
        <v>11</v>
      </c>
      <c r="B47" s="6"/>
      <c r="C47" s="7"/>
      <c r="D47" s="7"/>
      <c r="F47" t="s">
        <v>11</v>
      </c>
      <c r="G47" s="6"/>
      <c r="H47" s="7"/>
      <c r="I47" s="7"/>
    </row>
    <row r="48" spans="1:9" x14ac:dyDescent="0.25">
      <c r="A48" t="s">
        <v>12</v>
      </c>
      <c r="B48" s="6"/>
      <c r="C48" s="7"/>
      <c r="D48" s="7"/>
      <c r="F48" t="s">
        <v>12</v>
      </c>
      <c r="G48" s="6"/>
      <c r="H48" s="7"/>
      <c r="I48" s="7"/>
    </row>
    <row r="49" spans="1:9" ht="15" customHeight="1" x14ac:dyDescent="0.25">
      <c r="A49" t="s">
        <v>28</v>
      </c>
      <c r="B49" s="6"/>
      <c r="C49" s="7"/>
      <c r="D49" s="7"/>
      <c r="F49" t="s">
        <v>28</v>
      </c>
      <c r="G49" s="6"/>
      <c r="H49" s="7"/>
      <c r="I49" s="7"/>
    </row>
    <row r="50" spans="1:9" ht="15" customHeight="1" x14ac:dyDescent="0.25">
      <c r="A50" t="s">
        <v>29</v>
      </c>
      <c r="B50" s="6"/>
      <c r="C50" s="7"/>
      <c r="D50" s="7"/>
      <c r="F50" t="s">
        <v>29</v>
      </c>
      <c r="G50" s="6"/>
      <c r="H50" s="7"/>
      <c r="I50" s="7"/>
    </row>
    <row r="51" spans="1:9" ht="15" customHeight="1" x14ac:dyDescent="0.25"/>
    <row r="52" spans="1:9" s="9" customFormat="1" ht="29.1" customHeight="1" x14ac:dyDescent="0.2">
      <c r="A52" s="134" t="s">
        <v>27</v>
      </c>
      <c r="B52" s="134"/>
      <c r="C52" s="134"/>
      <c r="D52" s="134"/>
      <c r="E52" s="134"/>
      <c r="F52" s="134"/>
      <c r="G52" s="134"/>
      <c r="H52" s="134"/>
      <c r="I52" s="134"/>
    </row>
    <row r="53" spans="1:9" s="9" customFormat="1" ht="29.1" customHeight="1" x14ac:dyDescent="0.2">
      <c r="A53" s="134" t="s">
        <v>35</v>
      </c>
      <c r="B53" s="134"/>
      <c r="C53" s="134"/>
      <c r="D53" s="134"/>
      <c r="E53" s="134"/>
      <c r="F53" s="134"/>
      <c r="G53" s="134"/>
      <c r="H53" s="134"/>
      <c r="I53" s="134"/>
    </row>
    <row r="54" spans="1:9" x14ac:dyDescent="0.25">
      <c r="A54" s="11"/>
    </row>
  </sheetData>
  <mergeCells count="11">
    <mergeCell ref="A52:I52"/>
    <mergeCell ref="A53:I53"/>
    <mergeCell ref="A1:I1"/>
    <mergeCell ref="A2:I2"/>
    <mergeCell ref="A4:D4"/>
    <mergeCell ref="F4:I4"/>
    <mergeCell ref="A20:D20"/>
    <mergeCell ref="F20:I20"/>
    <mergeCell ref="B35:D35"/>
    <mergeCell ref="A36:D36"/>
    <mergeCell ref="F36:I36"/>
  </mergeCells>
  <pageMargins left="0.7" right="0.7" top="0" bottom="0" header="0.3" footer="0.3"/>
  <pageSetup orientation="portrait" r:id="rId1"/>
  <headerFooter>
    <oddHeader>&amp;L&amp;D</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52"/>
  <sheetViews>
    <sheetView topLeftCell="K1" zoomScaleNormal="100" workbookViewId="0">
      <selection activeCell="AA43" sqref="AA43"/>
    </sheetView>
  </sheetViews>
  <sheetFormatPr defaultRowHeight="15" x14ac:dyDescent="0.25"/>
  <cols>
    <col min="1" max="1" width="11.28515625" hidden="1" customWidth="1"/>
    <col min="2" max="2" width="9.7109375" style="19" hidden="1" customWidth="1"/>
    <col min="3" max="3" width="10.5703125" hidden="1" customWidth="1"/>
    <col min="4" max="4" width="9.7109375" hidden="1" customWidth="1"/>
    <col min="5" max="5" width="6.5703125" hidden="1" customWidth="1"/>
    <col min="6" max="6" width="0" hidden="1" customWidth="1"/>
    <col min="7" max="7" width="9.28515625" hidden="1" customWidth="1"/>
    <col min="8" max="8" width="9.7109375" hidden="1" customWidth="1"/>
    <col min="9" max="9" width="9.85546875" hidden="1" customWidth="1"/>
    <col min="10" max="10" width="5.7109375" hidden="1" customWidth="1"/>
    <col min="12" max="14" width="11.7109375" customWidth="1"/>
    <col min="15" max="15" width="3.7109375" customWidth="1"/>
    <col min="17" max="17" width="11.7109375" customWidth="1"/>
    <col min="18" max="18" width="11.28515625" customWidth="1"/>
    <col min="19" max="19" width="11.7109375" customWidth="1"/>
    <col min="20" max="20" width="2.7109375" style="39" customWidth="1"/>
    <col min="21" max="21" width="2.7109375" customWidth="1"/>
    <col min="23" max="25" width="11.7109375" customWidth="1"/>
    <col min="26" max="26" width="3.7109375" customWidth="1"/>
    <col min="28" max="28" width="11.7109375" customWidth="1"/>
    <col min="29" max="29" width="10.85546875" customWidth="1"/>
    <col min="30" max="30" width="11.7109375" customWidth="1"/>
  </cols>
  <sheetData>
    <row r="1" spans="1:30" ht="18.75" x14ac:dyDescent="0.3">
      <c r="A1" s="128" t="s">
        <v>36</v>
      </c>
      <c r="B1" s="128"/>
      <c r="C1" s="128"/>
      <c r="D1" s="128"/>
      <c r="E1" s="135"/>
      <c r="F1" s="135"/>
      <c r="G1" s="135"/>
      <c r="H1" s="135"/>
      <c r="I1" s="135"/>
      <c r="J1" s="25"/>
      <c r="K1" s="128" t="s">
        <v>40</v>
      </c>
      <c r="L1" s="128"/>
      <c r="M1" s="128"/>
      <c r="N1" s="128"/>
      <c r="O1" s="135"/>
      <c r="P1" s="135"/>
      <c r="Q1" s="135"/>
      <c r="R1" s="135"/>
      <c r="S1" s="135"/>
      <c r="T1" s="29"/>
      <c r="U1" s="20"/>
      <c r="V1" s="128" t="s">
        <v>37</v>
      </c>
      <c r="W1" s="128"/>
      <c r="X1" s="128"/>
      <c r="Y1" s="128"/>
      <c r="Z1" s="135"/>
      <c r="AA1" s="135"/>
      <c r="AB1" s="135"/>
      <c r="AC1" s="135"/>
      <c r="AD1" s="135"/>
    </row>
    <row r="2" spans="1:30" ht="15.75" x14ac:dyDescent="0.25">
      <c r="A2" s="127" t="s">
        <v>24</v>
      </c>
      <c r="B2" s="127"/>
      <c r="C2" s="127"/>
      <c r="D2" s="127"/>
      <c r="E2" s="127"/>
      <c r="F2" s="127"/>
      <c r="G2" s="127"/>
      <c r="H2" s="127"/>
      <c r="I2" s="127"/>
      <c r="J2" s="25"/>
      <c r="K2" s="127" t="s">
        <v>24</v>
      </c>
      <c r="L2" s="127"/>
      <c r="M2" s="127"/>
      <c r="N2" s="127"/>
      <c r="O2" s="127"/>
      <c r="P2" s="127"/>
      <c r="Q2" s="127"/>
      <c r="R2" s="127"/>
      <c r="S2" s="127"/>
      <c r="T2" s="30"/>
      <c r="U2" s="21"/>
      <c r="V2" s="127" t="s">
        <v>24</v>
      </c>
      <c r="W2" s="127"/>
      <c r="X2" s="127"/>
      <c r="Y2" s="127"/>
      <c r="Z2" s="127"/>
      <c r="AA2" s="127"/>
      <c r="AB2" s="127"/>
      <c r="AC2" s="127"/>
      <c r="AD2" s="127"/>
    </row>
    <row r="3" spans="1:30" ht="5.45" customHeight="1" x14ac:dyDescent="0.25">
      <c r="A3" s="18"/>
      <c r="B3" s="18"/>
      <c r="C3" s="18"/>
      <c r="D3" s="18"/>
      <c r="E3" s="18"/>
      <c r="F3" s="18"/>
      <c r="G3" s="18"/>
      <c r="H3" s="18"/>
      <c r="I3" s="18"/>
      <c r="J3" s="25"/>
      <c r="K3" s="18"/>
      <c r="L3" s="18"/>
      <c r="M3" s="18"/>
      <c r="N3" s="18"/>
      <c r="O3" s="18"/>
      <c r="P3" s="18"/>
      <c r="Q3" s="18"/>
      <c r="R3" s="18"/>
      <c r="S3" s="18"/>
      <c r="T3" s="30"/>
      <c r="U3" s="21"/>
      <c r="V3" s="18"/>
      <c r="W3" s="18"/>
      <c r="X3" s="18"/>
      <c r="Y3" s="18"/>
      <c r="Z3" s="18"/>
      <c r="AA3" s="18"/>
      <c r="AB3" s="18"/>
      <c r="AC3" s="18"/>
      <c r="AD3" s="18"/>
    </row>
    <row r="4" spans="1:30" x14ac:dyDescent="0.25">
      <c r="A4" s="133" t="s">
        <v>31</v>
      </c>
      <c r="B4" s="133"/>
      <c r="C4" s="133"/>
      <c r="D4" s="133"/>
      <c r="F4" s="133" t="s">
        <v>16</v>
      </c>
      <c r="G4" s="136"/>
      <c r="H4" s="136"/>
      <c r="I4" s="136"/>
      <c r="J4" s="25"/>
      <c r="K4" s="133" t="s">
        <v>38</v>
      </c>
      <c r="L4" s="133"/>
      <c r="M4" s="133"/>
      <c r="N4" s="133"/>
      <c r="P4" s="133" t="s">
        <v>16</v>
      </c>
      <c r="Q4" s="136"/>
      <c r="R4" s="136"/>
      <c r="S4" s="136"/>
      <c r="T4" s="31"/>
      <c r="U4" s="24"/>
      <c r="V4" s="133" t="s">
        <v>39</v>
      </c>
      <c r="W4" s="133"/>
      <c r="X4" s="133"/>
      <c r="Y4" s="133"/>
      <c r="AA4" s="133" t="s">
        <v>16</v>
      </c>
      <c r="AB4" s="136"/>
      <c r="AC4" s="136"/>
      <c r="AD4" s="136"/>
    </row>
    <row r="5" spans="1:30" x14ac:dyDescent="0.25">
      <c r="A5" s="5" t="s">
        <v>15</v>
      </c>
      <c r="B5" s="4" t="s">
        <v>0</v>
      </c>
      <c r="C5" s="5" t="s">
        <v>1</v>
      </c>
      <c r="D5" s="5" t="s">
        <v>13</v>
      </c>
      <c r="F5" s="5" t="s">
        <v>15</v>
      </c>
      <c r="G5" s="4" t="s">
        <v>17</v>
      </c>
      <c r="H5" s="4" t="s">
        <v>18</v>
      </c>
      <c r="I5" s="4" t="s">
        <v>13</v>
      </c>
      <c r="J5" s="25"/>
      <c r="K5" s="5" t="s">
        <v>15</v>
      </c>
      <c r="L5" s="4" t="s">
        <v>0</v>
      </c>
      <c r="M5" s="5" t="s">
        <v>1</v>
      </c>
      <c r="N5" s="5" t="s">
        <v>13</v>
      </c>
      <c r="P5" s="5" t="s">
        <v>15</v>
      </c>
      <c r="Q5" s="4" t="s">
        <v>17</v>
      </c>
      <c r="R5" s="4" t="s">
        <v>18</v>
      </c>
      <c r="S5" s="4" t="s">
        <v>13</v>
      </c>
      <c r="T5" s="32"/>
      <c r="U5" s="4"/>
      <c r="V5" s="5" t="s">
        <v>15</v>
      </c>
      <c r="W5" s="4" t="s">
        <v>0</v>
      </c>
      <c r="X5" s="5" t="s">
        <v>1</v>
      </c>
      <c r="Y5" s="5" t="s">
        <v>13</v>
      </c>
      <c r="AA5" s="5" t="s">
        <v>15</v>
      </c>
      <c r="AB5" s="4" t="s">
        <v>17</v>
      </c>
      <c r="AC5" s="4" t="s">
        <v>18</v>
      </c>
      <c r="AD5" s="4" t="s">
        <v>13</v>
      </c>
    </row>
    <row r="6" spans="1:30" hidden="1" x14ac:dyDescent="0.25">
      <c r="A6" t="s">
        <v>2</v>
      </c>
      <c r="B6" s="2">
        <v>116</v>
      </c>
      <c r="C6" s="3" t="s">
        <v>14</v>
      </c>
      <c r="D6" s="2">
        <f>SUM(B6:C6)</f>
        <v>116</v>
      </c>
      <c r="F6" t="s">
        <v>2</v>
      </c>
      <c r="G6" s="12">
        <v>0.95699999999999996</v>
      </c>
      <c r="H6" s="13" t="s">
        <v>14</v>
      </c>
      <c r="I6" s="12">
        <v>0.95699999999999996</v>
      </c>
      <c r="J6" s="25"/>
      <c r="K6" t="s">
        <v>2</v>
      </c>
      <c r="L6" s="2">
        <v>116</v>
      </c>
      <c r="M6" s="3" t="s">
        <v>14</v>
      </c>
      <c r="N6" s="2">
        <f>SUM(L6:M6)</f>
        <v>116</v>
      </c>
      <c r="P6" t="s">
        <v>2</v>
      </c>
      <c r="Q6" s="12">
        <v>0.95699999999999996</v>
      </c>
      <c r="R6" s="13" t="s">
        <v>14</v>
      </c>
      <c r="S6" s="12">
        <v>0.95699999999999996</v>
      </c>
      <c r="T6" s="33"/>
      <c r="U6" s="12"/>
      <c r="V6" t="s">
        <v>2</v>
      </c>
      <c r="W6" s="2">
        <v>116</v>
      </c>
      <c r="X6" s="3" t="s">
        <v>14</v>
      </c>
      <c r="Y6" s="2">
        <f>SUM(W6:X6)</f>
        <v>116</v>
      </c>
      <c r="AA6" t="s">
        <v>2</v>
      </c>
      <c r="AB6" s="12">
        <v>0.95699999999999996</v>
      </c>
      <c r="AC6" s="13" t="s">
        <v>14</v>
      </c>
      <c r="AD6" s="12">
        <v>0.95699999999999996</v>
      </c>
    </row>
    <row r="7" spans="1:30" hidden="1" x14ac:dyDescent="0.25">
      <c r="A7" t="s">
        <v>3</v>
      </c>
      <c r="B7" s="2">
        <v>97</v>
      </c>
      <c r="C7" s="3" t="s">
        <v>14</v>
      </c>
      <c r="D7" s="2">
        <f t="shared" ref="D7:D18" si="0">SUM(B7:C7)</f>
        <v>97</v>
      </c>
      <c r="F7" t="s">
        <v>3</v>
      </c>
      <c r="G7" s="12">
        <v>0.86599999999999999</v>
      </c>
      <c r="H7" s="13" t="s">
        <v>14</v>
      </c>
      <c r="I7" s="12">
        <v>0.86599999999999999</v>
      </c>
      <c r="J7" s="25"/>
      <c r="K7" t="s">
        <v>3</v>
      </c>
      <c r="L7" s="2">
        <v>97</v>
      </c>
      <c r="M7" s="3" t="s">
        <v>14</v>
      </c>
      <c r="N7" s="2">
        <f t="shared" ref="N7:N18" si="1">SUM(L7:M7)</f>
        <v>97</v>
      </c>
      <c r="P7" t="s">
        <v>3</v>
      </c>
      <c r="Q7" s="12">
        <v>0.86599999999999999</v>
      </c>
      <c r="R7" s="13" t="s">
        <v>14</v>
      </c>
      <c r="S7" s="12">
        <v>0.86599999999999999</v>
      </c>
      <c r="T7" s="33"/>
      <c r="U7" s="12"/>
      <c r="V7" t="s">
        <v>3</v>
      </c>
      <c r="W7" s="2">
        <v>97</v>
      </c>
      <c r="X7" s="3" t="s">
        <v>14</v>
      </c>
      <c r="Y7" s="2">
        <f t="shared" ref="Y7:Y18" si="2">SUM(W7:X7)</f>
        <v>97</v>
      </c>
      <c r="AA7" t="s">
        <v>3</v>
      </c>
      <c r="AB7" s="12">
        <v>0.86599999999999999</v>
      </c>
      <c r="AC7" s="13" t="s">
        <v>14</v>
      </c>
      <c r="AD7" s="12">
        <v>0.86599999999999999</v>
      </c>
    </row>
    <row r="8" spans="1:30" hidden="1" x14ac:dyDescent="0.25">
      <c r="A8" t="s">
        <v>4</v>
      </c>
      <c r="B8" s="2">
        <v>116</v>
      </c>
      <c r="C8" s="3" t="s">
        <v>14</v>
      </c>
      <c r="D8" s="2">
        <f t="shared" si="0"/>
        <v>116</v>
      </c>
      <c r="F8" t="s">
        <v>4</v>
      </c>
      <c r="G8" s="12">
        <v>0.94</v>
      </c>
      <c r="H8" s="13" t="s">
        <v>14</v>
      </c>
      <c r="I8" s="12">
        <v>0.94</v>
      </c>
      <c r="J8" s="25"/>
      <c r="K8" t="s">
        <v>4</v>
      </c>
      <c r="L8" s="2">
        <v>116</v>
      </c>
      <c r="M8" s="3" t="s">
        <v>14</v>
      </c>
      <c r="N8" s="2">
        <f t="shared" si="1"/>
        <v>116</v>
      </c>
      <c r="P8" t="s">
        <v>4</v>
      </c>
      <c r="Q8" s="12">
        <v>0.94</v>
      </c>
      <c r="R8" s="13" t="s">
        <v>14</v>
      </c>
      <c r="S8" s="12">
        <v>0.94</v>
      </c>
      <c r="T8" s="33"/>
      <c r="U8" s="12"/>
      <c r="V8" t="s">
        <v>4</v>
      </c>
      <c r="W8" s="2">
        <v>116</v>
      </c>
      <c r="X8" s="3" t="s">
        <v>14</v>
      </c>
      <c r="Y8" s="2">
        <f t="shared" si="2"/>
        <v>116</v>
      </c>
      <c r="AA8" t="s">
        <v>4</v>
      </c>
      <c r="AB8" s="12">
        <v>0.94</v>
      </c>
      <c r="AC8" s="13" t="s">
        <v>14</v>
      </c>
      <c r="AD8" s="12">
        <v>0.94</v>
      </c>
    </row>
    <row r="9" spans="1:30" hidden="1" x14ac:dyDescent="0.25">
      <c r="A9" t="s">
        <v>5</v>
      </c>
      <c r="B9" s="2">
        <v>90</v>
      </c>
      <c r="C9" s="3" t="s">
        <v>14</v>
      </c>
      <c r="D9" s="2">
        <f t="shared" si="0"/>
        <v>90</v>
      </c>
      <c r="F9" t="s">
        <v>5</v>
      </c>
      <c r="G9" s="12">
        <v>0.94399999999999995</v>
      </c>
      <c r="H9" s="13" t="s">
        <v>14</v>
      </c>
      <c r="I9" s="12">
        <v>0.94399999999999995</v>
      </c>
      <c r="J9" s="25"/>
      <c r="K9" t="s">
        <v>5</v>
      </c>
      <c r="L9" s="2">
        <v>90</v>
      </c>
      <c r="M9" s="3" t="s">
        <v>14</v>
      </c>
      <c r="N9" s="2">
        <f t="shared" si="1"/>
        <v>90</v>
      </c>
      <c r="P9" t="s">
        <v>5</v>
      </c>
      <c r="Q9" s="12">
        <v>0.94399999999999995</v>
      </c>
      <c r="R9" s="13" t="s">
        <v>14</v>
      </c>
      <c r="S9" s="12">
        <v>0.94399999999999995</v>
      </c>
      <c r="T9" s="33"/>
      <c r="U9" s="12"/>
      <c r="V9" t="s">
        <v>5</v>
      </c>
      <c r="W9" s="2">
        <v>90</v>
      </c>
      <c r="X9" s="3" t="s">
        <v>14</v>
      </c>
      <c r="Y9" s="2">
        <f t="shared" si="2"/>
        <v>90</v>
      </c>
      <c r="AA9" t="s">
        <v>5</v>
      </c>
      <c r="AB9" s="12">
        <v>0.94399999999999995</v>
      </c>
      <c r="AC9" s="13" t="s">
        <v>14</v>
      </c>
      <c r="AD9" s="12">
        <v>0.94399999999999995</v>
      </c>
    </row>
    <row r="10" spans="1:30" hidden="1" x14ac:dyDescent="0.25">
      <c r="A10" t="s">
        <v>6</v>
      </c>
      <c r="B10" s="2">
        <v>138</v>
      </c>
      <c r="C10" s="3" t="s">
        <v>14</v>
      </c>
      <c r="D10" s="2">
        <f t="shared" si="0"/>
        <v>138</v>
      </c>
      <c r="F10" t="s">
        <v>6</v>
      </c>
      <c r="G10" s="12">
        <v>0.92800000000000005</v>
      </c>
      <c r="H10" s="13" t="s">
        <v>14</v>
      </c>
      <c r="I10" s="12">
        <v>0.92800000000000005</v>
      </c>
      <c r="J10" s="25"/>
      <c r="K10" t="s">
        <v>6</v>
      </c>
      <c r="L10" s="2">
        <v>138</v>
      </c>
      <c r="M10" s="3" t="s">
        <v>14</v>
      </c>
      <c r="N10" s="2">
        <f t="shared" si="1"/>
        <v>138</v>
      </c>
      <c r="P10" t="s">
        <v>6</v>
      </c>
      <c r="Q10" s="12">
        <v>0.92800000000000005</v>
      </c>
      <c r="R10" s="13" t="s">
        <v>14</v>
      </c>
      <c r="S10" s="12">
        <v>0.92800000000000005</v>
      </c>
      <c r="T10" s="33"/>
      <c r="U10" s="12"/>
      <c r="V10" t="s">
        <v>6</v>
      </c>
      <c r="W10" s="2">
        <v>138</v>
      </c>
      <c r="X10" s="3" t="s">
        <v>14</v>
      </c>
      <c r="Y10" s="2">
        <f t="shared" si="2"/>
        <v>138</v>
      </c>
      <c r="AA10" t="s">
        <v>6</v>
      </c>
      <c r="AB10" s="12">
        <v>0.92800000000000005</v>
      </c>
      <c r="AC10" s="13" t="s">
        <v>14</v>
      </c>
      <c r="AD10" s="12">
        <v>0.92800000000000005</v>
      </c>
    </row>
    <row r="11" spans="1:30" x14ac:dyDescent="0.25">
      <c r="A11" t="s">
        <v>7</v>
      </c>
      <c r="B11" s="2">
        <v>105</v>
      </c>
      <c r="C11" s="3" t="s">
        <v>14</v>
      </c>
      <c r="D11" s="2">
        <f t="shared" si="0"/>
        <v>105</v>
      </c>
      <c r="F11" t="s">
        <v>7</v>
      </c>
      <c r="G11" s="12">
        <v>0.91900000000000004</v>
      </c>
      <c r="H11" s="13" t="s">
        <v>14</v>
      </c>
      <c r="I11" s="12">
        <v>0.91900000000000004</v>
      </c>
      <c r="J11" s="25"/>
      <c r="K11" t="s">
        <v>7</v>
      </c>
      <c r="L11" s="2">
        <v>23</v>
      </c>
      <c r="M11" s="3" t="s">
        <v>14</v>
      </c>
      <c r="N11" s="2">
        <f t="shared" si="1"/>
        <v>23</v>
      </c>
      <c r="P11" t="s">
        <v>7</v>
      </c>
      <c r="Q11" s="12">
        <v>0.91300000000000003</v>
      </c>
      <c r="R11" s="13" t="s">
        <v>14</v>
      </c>
      <c r="S11" s="12">
        <v>0.91300000000000003</v>
      </c>
      <c r="T11" s="33"/>
      <c r="U11" s="12"/>
      <c r="V11" t="s">
        <v>7</v>
      </c>
      <c r="W11" s="2">
        <v>82</v>
      </c>
      <c r="X11" s="3" t="s">
        <v>14</v>
      </c>
      <c r="Y11" s="2">
        <f t="shared" si="2"/>
        <v>82</v>
      </c>
      <c r="AA11" t="s">
        <v>7</v>
      </c>
      <c r="AB11" s="12">
        <v>0.95099999999999996</v>
      </c>
      <c r="AC11" s="13" t="s">
        <v>14</v>
      </c>
      <c r="AD11" s="12">
        <v>0.95099999999999996</v>
      </c>
    </row>
    <row r="12" spans="1:30" ht="17.25" x14ac:dyDescent="0.25">
      <c r="A12" t="s">
        <v>26</v>
      </c>
      <c r="B12" s="2">
        <v>83</v>
      </c>
      <c r="C12" s="3" t="s">
        <v>14</v>
      </c>
      <c r="D12" s="2">
        <f t="shared" si="0"/>
        <v>83</v>
      </c>
      <c r="F12" t="s">
        <v>8</v>
      </c>
      <c r="G12" s="12">
        <v>0.91600000000000004</v>
      </c>
      <c r="H12" s="13" t="s">
        <v>14</v>
      </c>
      <c r="I12" s="12">
        <v>0.91600000000000004</v>
      </c>
      <c r="J12" s="25"/>
      <c r="K12" t="s">
        <v>8</v>
      </c>
      <c r="L12" s="2">
        <v>20</v>
      </c>
      <c r="M12" s="3" t="s">
        <v>14</v>
      </c>
      <c r="N12" s="2">
        <f t="shared" si="1"/>
        <v>20</v>
      </c>
      <c r="P12" t="s">
        <v>8</v>
      </c>
      <c r="Q12" s="12">
        <v>0.95</v>
      </c>
      <c r="R12" s="13" t="s">
        <v>14</v>
      </c>
      <c r="S12" s="12">
        <v>0.95</v>
      </c>
      <c r="T12" s="33"/>
      <c r="U12" s="12"/>
      <c r="V12" t="s">
        <v>41</v>
      </c>
      <c r="W12" s="2">
        <v>63</v>
      </c>
      <c r="X12" s="3" t="s">
        <v>14</v>
      </c>
      <c r="Y12" s="2">
        <f t="shared" si="2"/>
        <v>63</v>
      </c>
      <c r="AA12" t="s">
        <v>8</v>
      </c>
      <c r="AB12" s="12">
        <v>0.90500000000000003</v>
      </c>
      <c r="AC12" s="13" t="s">
        <v>14</v>
      </c>
      <c r="AD12" s="12">
        <v>0.90500000000000003</v>
      </c>
    </row>
    <row r="13" spans="1:30" x14ac:dyDescent="0.25">
      <c r="A13" t="s">
        <v>9</v>
      </c>
      <c r="B13" s="2">
        <v>113</v>
      </c>
      <c r="C13" s="3" t="s">
        <v>14</v>
      </c>
      <c r="D13" s="2">
        <f t="shared" si="0"/>
        <v>113</v>
      </c>
      <c r="F13" t="s">
        <v>9</v>
      </c>
      <c r="G13" s="12">
        <v>0.95599999999999996</v>
      </c>
      <c r="H13" s="13" t="s">
        <v>14</v>
      </c>
      <c r="I13" s="12">
        <v>0.95599999999999996</v>
      </c>
      <c r="J13" s="25"/>
      <c r="K13" t="s">
        <v>9</v>
      </c>
      <c r="L13" s="2">
        <v>12</v>
      </c>
      <c r="M13" s="3" t="s">
        <v>14</v>
      </c>
      <c r="N13" s="2">
        <f t="shared" si="1"/>
        <v>12</v>
      </c>
      <c r="P13" t="s">
        <v>9</v>
      </c>
      <c r="Q13" s="12">
        <v>1</v>
      </c>
      <c r="R13" s="13" t="s">
        <v>14</v>
      </c>
      <c r="S13" s="12">
        <v>1</v>
      </c>
      <c r="T13" s="33"/>
      <c r="U13" s="12"/>
      <c r="V13" t="s">
        <v>9</v>
      </c>
      <c r="W13" s="2">
        <v>101</v>
      </c>
      <c r="X13" s="3" t="s">
        <v>14</v>
      </c>
      <c r="Y13" s="2">
        <f t="shared" si="2"/>
        <v>101</v>
      </c>
      <c r="AA13" t="s">
        <v>9</v>
      </c>
      <c r="AB13" s="12">
        <v>0.95</v>
      </c>
      <c r="AC13" s="13" t="s">
        <v>14</v>
      </c>
      <c r="AD13" s="12">
        <v>0.95</v>
      </c>
    </row>
    <row r="14" spans="1:30" x14ac:dyDescent="0.25">
      <c r="A14" t="s">
        <v>10</v>
      </c>
      <c r="B14" s="2">
        <v>100</v>
      </c>
      <c r="C14" s="3" t="s">
        <v>14</v>
      </c>
      <c r="D14" s="2">
        <f t="shared" si="0"/>
        <v>100</v>
      </c>
      <c r="F14" t="s">
        <v>10</v>
      </c>
      <c r="G14" s="12">
        <v>0.92</v>
      </c>
      <c r="H14" s="13" t="s">
        <v>14</v>
      </c>
      <c r="I14" s="12">
        <v>0.92</v>
      </c>
      <c r="J14" s="25"/>
      <c r="K14" t="s">
        <v>10</v>
      </c>
      <c r="L14" s="2">
        <v>19</v>
      </c>
      <c r="M14" s="3" t="s">
        <v>14</v>
      </c>
      <c r="N14" s="2">
        <f t="shared" si="1"/>
        <v>19</v>
      </c>
      <c r="P14" t="s">
        <v>10</v>
      </c>
      <c r="Q14" s="12">
        <v>1</v>
      </c>
      <c r="R14" s="13" t="s">
        <v>14</v>
      </c>
      <c r="S14" s="12">
        <v>1</v>
      </c>
      <c r="T14" s="33"/>
      <c r="U14" s="12"/>
      <c r="V14" t="s">
        <v>10</v>
      </c>
      <c r="W14" s="2">
        <v>81</v>
      </c>
      <c r="X14" s="3" t="s">
        <v>14</v>
      </c>
      <c r="Y14" s="2">
        <f t="shared" si="2"/>
        <v>81</v>
      </c>
      <c r="AA14" t="s">
        <v>10</v>
      </c>
      <c r="AB14" s="12">
        <v>0.90100000000000002</v>
      </c>
      <c r="AC14" s="13" t="s">
        <v>14</v>
      </c>
      <c r="AD14" s="12">
        <v>0.90100000000000002</v>
      </c>
    </row>
    <row r="15" spans="1:30" x14ac:dyDescent="0.25">
      <c r="A15" t="s">
        <v>11</v>
      </c>
      <c r="B15" s="2">
        <v>88</v>
      </c>
      <c r="C15" s="3" t="s">
        <v>14</v>
      </c>
      <c r="D15" s="2">
        <f t="shared" si="0"/>
        <v>88</v>
      </c>
      <c r="F15" t="s">
        <v>11</v>
      </c>
      <c r="G15" s="12">
        <v>0.90900000000000003</v>
      </c>
      <c r="H15" s="13" t="s">
        <v>14</v>
      </c>
      <c r="I15" s="12">
        <v>0.90900000000000003</v>
      </c>
      <c r="J15" s="25"/>
      <c r="K15" t="s">
        <v>11</v>
      </c>
      <c r="L15" s="2">
        <v>18</v>
      </c>
      <c r="M15" s="3" t="s">
        <v>14</v>
      </c>
      <c r="N15" s="2">
        <f t="shared" si="1"/>
        <v>18</v>
      </c>
      <c r="P15" t="s">
        <v>11</v>
      </c>
      <c r="Q15" s="12">
        <v>0.88900000000000001</v>
      </c>
      <c r="R15" s="13" t="s">
        <v>14</v>
      </c>
      <c r="S15" s="12">
        <v>0.88900000000000001</v>
      </c>
      <c r="T15" s="33"/>
      <c r="U15" s="12"/>
      <c r="V15" t="s">
        <v>11</v>
      </c>
      <c r="W15" s="2">
        <v>70</v>
      </c>
      <c r="X15" s="3" t="s">
        <v>14</v>
      </c>
      <c r="Y15" s="2">
        <f t="shared" si="2"/>
        <v>70</v>
      </c>
      <c r="AA15" t="s">
        <v>11</v>
      </c>
      <c r="AB15" s="12">
        <v>0.91400000000000003</v>
      </c>
      <c r="AC15" s="13" t="s">
        <v>14</v>
      </c>
      <c r="AD15" s="12">
        <v>0.91400000000000003</v>
      </c>
    </row>
    <row r="16" spans="1:30" x14ac:dyDescent="0.25">
      <c r="A16" t="s">
        <v>12</v>
      </c>
      <c r="B16" s="2">
        <v>74</v>
      </c>
      <c r="C16" s="3" t="s">
        <v>14</v>
      </c>
      <c r="D16" s="2">
        <f t="shared" si="0"/>
        <v>74</v>
      </c>
      <c r="F16" t="s">
        <v>12</v>
      </c>
      <c r="G16" s="12">
        <v>0.97299999999999998</v>
      </c>
      <c r="H16" s="13" t="s">
        <v>14</v>
      </c>
      <c r="I16" s="12">
        <v>0.97299999999999998</v>
      </c>
      <c r="J16" s="25"/>
      <c r="K16" t="s">
        <v>12</v>
      </c>
      <c r="L16" s="2">
        <v>10</v>
      </c>
      <c r="M16" s="3" t="s">
        <v>14</v>
      </c>
      <c r="N16" s="2">
        <f t="shared" si="1"/>
        <v>10</v>
      </c>
      <c r="P16" t="s">
        <v>12</v>
      </c>
      <c r="Q16" s="12">
        <v>1</v>
      </c>
      <c r="R16" s="13" t="s">
        <v>14</v>
      </c>
      <c r="S16" s="12">
        <v>1</v>
      </c>
      <c r="T16" s="33"/>
      <c r="U16" s="12"/>
      <c r="V16" t="s">
        <v>12</v>
      </c>
      <c r="W16" s="2">
        <v>64</v>
      </c>
      <c r="X16" s="3" t="s">
        <v>14</v>
      </c>
      <c r="Y16" s="2">
        <f t="shared" si="2"/>
        <v>64</v>
      </c>
      <c r="AA16" t="s">
        <v>12</v>
      </c>
      <c r="AB16" s="12">
        <v>0.96899999999999997</v>
      </c>
      <c r="AC16" s="13" t="s">
        <v>14</v>
      </c>
      <c r="AD16" s="12">
        <v>0.96899999999999997</v>
      </c>
    </row>
    <row r="17" spans="1:30" x14ac:dyDescent="0.25">
      <c r="A17" t="s">
        <v>28</v>
      </c>
      <c r="B17" s="2">
        <v>92</v>
      </c>
      <c r="C17" s="3" t="s">
        <v>14</v>
      </c>
      <c r="D17" s="2">
        <f t="shared" si="0"/>
        <v>92</v>
      </c>
      <c r="F17" t="s">
        <v>28</v>
      </c>
      <c r="G17" s="14">
        <v>0.97799999999999998</v>
      </c>
      <c r="H17" s="13" t="s">
        <v>14</v>
      </c>
      <c r="I17" s="14">
        <v>0.97799999999999998</v>
      </c>
      <c r="J17" s="25"/>
      <c r="K17" t="s">
        <v>28</v>
      </c>
      <c r="L17" s="2">
        <v>7</v>
      </c>
      <c r="M17" s="3" t="s">
        <v>14</v>
      </c>
      <c r="N17" s="2">
        <f t="shared" si="1"/>
        <v>7</v>
      </c>
      <c r="P17" t="s">
        <v>28</v>
      </c>
      <c r="Q17" s="14">
        <v>1</v>
      </c>
      <c r="R17" s="13" t="s">
        <v>14</v>
      </c>
      <c r="S17" s="14">
        <v>1</v>
      </c>
      <c r="T17" s="34"/>
      <c r="U17" s="14"/>
      <c r="V17" t="s">
        <v>28</v>
      </c>
      <c r="W17" s="2">
        <v>85</v>
      </c>
      <c r="X17" s="3" t="s">
        <v>14</v>
      </c>
      <c r="Y17" s="2">
        <f t="shared" si="2"/>
        <v>85</v>
      </c>
      <c r="AA17" t="s">
        <v>28</v>
      </c>
      <c r="AB17" s="14">
        <v>0.97599999999999998</v>
      </c>
      <c r="AC17" s="13" t="s">
        <v>14</v>
      </c>
      <c r="AD17" s="14">
        <v>0.97599999999999998</v>
      </c>
    </row>
    <row r="18" spans="1:30" x14ac:dyDescent="0.25">
      <c r="A18" t="s">
        <v>29</v>
      </c>
      <c r="B18" s="2">
        <v>115</v>
      </c>
      <c r="C18" s="3">
        <v>1</v>
      </c>
      <c r="D18" s="2">
        <f t="shared" si="0"/>
        <v>116</v>
      </c>
      <c r="F18" t="s">
        <v>29</v>
      </c>
      <c r="G18" s="14">
        <v>0.95699999999999996</v>
      </c>
      <c r="H18" s="13">
        <v>1</v>
      </c>
      <c r="I18" s="14">
        <v>0.95699999999999996</v>
      </c>
      <c r="J18" s="25"/>
      <c r="K18" t="s">
        <v>29</v>
      </c>
      <c r="L18" s="2">
        <v>6</v>
      </c>
      <c r="M18" s="3">
        <v>1</v>
      </c>
      <c r="N18" s="2">
        <f t="shared" si="1"/>
        <v>7</v>
      </c>
      <c r="P18" t="s">
        <v>29</v>
      </c>
      <c r="Q18" s="14">
        <v>0.83299999999999996</v>
      </c>
      <c r="R18" s="13">
        <v>1</v>
      </c>
      <c r="S18" s="14">
        <v>0.83299999999999996</v>
      </c>
      <c r="T18" s="34"/>
      <c r="U18" s="14"/>
      <c r="V18" t="s">
        <v>29</v>
      </c>
      <c r="W18" s="2">
        <v>109</v>
      </c>
      <c r="X18" s="3">
        <v>1</v>
      </c>
      <c r="Y18" s="2">
        <f t="shared" si="2"/>
        <v>110</v>
      </c>
      <c r="AA18" t="s">
        <v>29</v>
      </c>
      <c r="AB18" s="14">
        <v>0.96299999999999997</v>
      </c>
      <c r="AC18" s="13">
        <v>1</v>
      </c>
      <c r="AD18" s="14">
        <v>0.95499999999999996</v>
      </c>
    </row>
    <row r="19" spans="1:30" x14ac:dyDescent="0.25">
      <c r="J19" s="25"/>
      <c r="L19" s="19"/>
      <c r="T19" s="35"/>
      <c r="W19" s="19"/>
    </row>
    <row r="20" spans="1:30" x14ac:dyDescent="0.25">
      <c r="A20" s="133" t="s">
        <v>19</v>
      </c>
      <c r="B20" s="133"/>
      <c r="C20" s="133"/>
      <c r="D20" s="133"/>
      <c r="F20" s="133" t="s">
        <v>20</v>
      </c>
      <c r="G20" s="133"/>
      <c r="H20" s="133"/>
      <c r="I20" s="133"/>
      <c r="J20" s="25"/>
      <c r="K20" s="133" t="s">
        <v>19</v>
      </c>
      <c r="L20" s="133"/>
      <c r="M20" s="133"/>
      <c r="N20" s="133"/>
      <c r="P20" s="133" t="s">
        <v>20</v>
      </c>
      <c r="Q20" s="133"/>
      <c r="R20" s="133"/>
      <c r="S20" s="133"/>
      <c r="T20" s="36"/>
      <c r="U20" s="22"/>
      <c r="V20" s="133" t="s">
        <v>19</v>
      </c>
      <c r="W20" s="133"/>
      <c r="X20" s="133"/>
      <c r="Y20" s="133"/>
      <c r="AA20" s="133" t="s">
        <v>20</v>
      </c>
      <c r="AB20" s="133"/>
      <c r="AC20" s="133"/>
      <c r="AD20" s="133"/>
    </row>
    <row r="21" spans="1:30" x14ac:dyDescent="0.25">
      <c r="A21" s="5" t="s">
        <v>15</v>
      </c>
      <c r="B21" s="4" t="s">
        <v>17</v>
      </c>
      <c r="C21" s="4" t="s">
        <v>18</v>
      </c>
      <c r="D21" s="4" t="s">
        <v>13</v>
      </c>
      <c r="F21" s="5" t="s">
        <v>15</v>
      </c>
      <c r="G21" s="4" t="s">
        <v>17</v>
      </c>
      <c r="H21" s="4" t="s">
        <v>18</v>
      </c>
      <c r="I21" s="4" t="s">
        <v>13</v>
      </c>
      <c r="J21" s="25"/>
      <c r="K21" s="5" t="s">
        <v>15</v>
      </c>
      <c r="L21" s="4" t="s">
        <v>17</v>
      </c>
      <c r="M21" s="4" t="s">
        <v>18</v>
      </c>
      <c r="N21" s="4" t="s">
        <v>13</v>
      </c>
      <c r="P21" s="5" t="s">
        <v>15</v>
      </c>
      <c r="Q21" s="4" t="s">
        <v>17</v>
      </c>
      <c r="R21" s="4" t="s">
        <v>18</v>
      </c>
      <c r="S21" s="4" t="s">
        <v>13</v>
      </c>
      <c r="T21" s="32"/>
      <c r="U21" s="4"/>
      <c r="V21" s="5" t="s">
        <v>15</v>
      </c>
      <c r="W21" s="4" t="s">
        <v>17</v>
      </c>
      <c r="X21" s="4" t="s">
        <v>18</v>
      </c>
      <c r="Y21" s="4" t="s">
        <v>13</v>
      </c>
      <c r="AA21" s="5" t="s">
        <v>15</v>
      </c>
      <c r="AB21" s="4" t="s">
        <v>17</v>
      </c>
      <c r="AC21" s="4" t="s">
        <v>18</v>
      </c>
      <c r="AD21" s="4" t="s">
        <v>13</v>
      </c>
    </row>
    <row r="22" spans="1:30" hidden="1" x14ac:dyDescent="0.25">
      <c r="A22" t="s">
        <v>2</v>
      </c>
      <c r="B22" s="12">
        <v>0.92200000000000004</v>
      </c>
      <c r="C22" s="13" t="s">
        <v>14</v>
      </c>
      <c r="D22" s="12">
        <v>0.92200000000000004</v>
      </c>
      <c r="F22" t="s">
        <v>2</v>
      </c>
      <c r="G22" s="12">
        <v>0.39700000000000002</v>
      </c>
      <c r="H22" s="13" t="s">
        <v>14</v>
      </c>
      <c r="I22" s="12">
        <v>0.39700000000000002</v>
      </c>
      <c r="J22" s="25"/>
      <c r="K22" t="s">
        <v>2</v>
      </c>
      <c r="L22" s="12">
        <v>0.92200000000000004</v>
      </c>
      <c r="M22" s="13" t="s">
        <v>14</v>
      </c>
      <c r="N22" s="12">
        <v>0.92200000000000004</v>
      </c>
      <c r="P22" t="s">
        <v>2</v>
      </c>
      <c r="Q22" s="12">
        <v>0.39700000000000002</v>
      </c>
      <c r="R22" s="13" t="s">
        <v>14</v>
      </c>
      <c r="S22" s="12">
        <v>0.39700000000000002</v>
      </c>
      <c r="T22" s="33"/>
      <c r="U22" s="12"/>
      <c r="V22" t="s">
        <v>2</v>
      </c>
      <c r="W22" s="12">
        <v>0.92200000000000004</v>
      </c>
      <c r="X22" s="13" t="s">
        <v>14</v>
      </c>
      <c r="Y22" s="12">
        <v>0.92200000000000004</v>
      </c>
      <c r="AA22" t="s">
        <v>2</v>
      </c>
      <c r="AB22" s="12">
        <v>0.39700000000000002</v>
      </c>
      <c r="AC22" s="13" t="s">
        <v>14</v>
      </c>
      <c r="AD22" s="12">
        <v>0.39700000000000002</v>
      </c>
    </row>
    <row r="23" spans="1:30" hidden="1" x14ac:dyDescent="0.25">
      <c r="A23" t="s">
        <v>3</v>
      </c>
      <c r="B23" s="12">
        <v>0.78400000000000003</v>
      </c>
      <c r="C23" s="13" t="s">
        <v>14</v>
      </c>
      <c r="D23" s="12">
        <v>0.78400000000000003</v>
      </c>
      <c r="F23" t="s">
        <v>3</v>
      </c>
      <c r="G23" s="12">
        <v>0.48499999999999999</v>
      </c>
      <c r="H23" s="13" t="s">
        <v>14</v>
      </c>
      <c r="I23" s="12">
        <v>0.48499999999999999</v>
      </c>
      <c r="J23" s="25"/>
      <c r="K23" t="s">
        <v>3</v>
      </c>
      <c r="L23" s="12">
        <v>0.78400000000000003</v>
      </c>
      <c r="M23" s="13" t="s">
        <v>14</v>
      </c>
      <c r="N23" s="12">
        <v>0.78400000000000003</v>
      </c>
      <c r="P23" t="s">
        <v>3</v>
      </c>
      <c r="Q23" s="12">
        <v>0.48499999999999999</v>
      </c>
      <c r="R23" s="13" t="s">
        <v>14</v>
      </c>
      <c r="S23" s="12">
        <v>0.48499999999999999</v>
      </c>
      <c r="T23" s="33"/>
      <c r="U23" s="12"/>
      <c r="V23" t="s">
        <v>3</v>
      </c>
      <c r="W23" s="12">
        <v>0.78400000000000003</v>
      </c>
      <c r="X23" s="13" t="s">
        <v>14</v>
      </c>
      <c r="Y23" s="12">
        <v>0.78400000000000003</v>
      </c>
      <c r="AA23" t="s">
        <v>3</v>
      </c>
      <c r="AB23" s="12">
        <v>0.48499999999999999</v>
      </c>
      <c r="AC23" s="13" t="s">
        <v>14</v>
      </c>
      <c r="AD23" s="12">
        <v>0.48499999999999999</v>
      </c>
    </row>
    <row r="24" spans="1:30" hidden="1" x14ac:dyDescent="0.25">
      <c r="A24" t="s">
        <v>4</v>
      </c>
      <c r="B24" s="12">
        <v>0.80200000000000005</v>
      </c>
      <c r="C24" s="13" t="s">
        <v>14</v>
      </c>
      <c r="D24" s="12">
        <v>0.80200000000000005</v>
      </c>
      <c r="F24" t="s">
        <v>4</v>
      </c>
      <c r="G24" s="12">
        <v>0.46600000000000003</v>
      </c>
      <c r="H24" s="13" t="s">
        <v>14</v>
      </c>
      <c r="I24" s="12">
        <v>0.46600000000000003</v>
      </c>
      <c r="J24" s="25"/>
      <c r="K24" t="s">
        <v>4</v>
      </c>
      <c r="L24" s="12">
        <v>0.80200000000000005</v>
      </c>
      <c r="M24" s="13" t="s">
        <v>14</v>
      </c>
      <c r="N24" s="12">
        <v>0.80200000000000005</v>
      </c>
      <c r="P24" t="s">
        <v>4</v>
      </c>
      <c r="Q24" s="12">
        <v>0.46600000000000003</v>
      </c>
      <c r="R24" s="13" t="s">
        <v>14</v>
      </c>
      <c r="S24" s="12">
        <v>0.46600000000000003</v>
      </c>
      <c r="T24" s="33"/>
      <c r="U24" s="12"/>
      <c r="V24" t="s">
        <v>4</v>
      </c>
      <c r="W24" s="12">
        <v>0.80200000000000005</v>
      </c>
      <c r="X24" s="13" t="s">
        <v>14</v>
      </c>
      <c r="Y24" s="12">
        <v>0.80200000000000005</v>
      </c>
      <c r="AA24" t="s">
        <v>4</v>
      </c>
      <c r="AB24" s="12">
        <v>0.46600000000000003</v>
      </c>
      <c r="AC24" s="13" t="s">
        <v>14</v>
      </c>
      <c r="AD24" s="12">
        <v>0.46600000000000003</v>
      </c>
    </row>
    <row r="25" spans="1:30" hidden="1" x14ac:dyDescent="0.25">
      <c r="A25" t="s">
        <v>5</v>
      </c>
      <c r="B25" s="12">
        <v>0.84399999999999997</v>
      </c>
      <c r="C25" s="13" t="s">
        <v>14</v>
      </c>
      <c r="D25" s="12">
        <v>0.84399999999999997</v>
      </c>
      <c r="F25" t="s">
        <v>5</v>
      </c>
      <c r="G25" s="12">
        <v>0.5</v>
      </c>
      <c r="H25" s="13" t="s">
        <v>14</v>
      </c>
      <c r="I25" s="12">
        <v>0.5</v>
      </c>
      <c r="J25" s="25"/>
      <c r="K25" t="s">
        <v>5</v>
      </c>
      <c r="L25" s="12">
        <v>0.84399999999999997</v>
      </c>
      <c r="M25" s="13" t="s">
        <v>14</v>
      </c>
      <c r="N25" s="12">
        <v>0.84399999999999997</v>
      </c>
      <c r="P25" t="s">
        <v>5</v>
      </c>
      <c r="Q25" s="12">
        <v>0.5</v>
      </c>
      <c r="R25" s="13" t="s">
        <v>14</v>
      </c>
      <c r="S25" s="12">
        <v>0.5</v>
      </c>
      <c r="T25" s="33"/>
      <c r="U25" s="12"/>
      <c r="V25" t="s">
        <v>5</v>
      </c>
      <c r="W25" s="12">
        <v>0.84399999999999997</v>
      </c>
      <c r="X25" s="13" t="s">
        <v>14</v>
      </c>
      <c r="Y25" s="12">
        <v>0.84399999999999997</v>
      </c>
      <c r="AA25" t="s">
        <v>5</v>
      </c>
      <c r="AB25" s="12">
        <v>0.5</v>
      </c>
      <c r="AC25" s="13" t="s">
        <v>14</v>
      </c>
      <c r="AD25" s="12">
        <v>0.5</v>
      </c>
    </row>
    <row r="26" spans="1:30" hidden="1" x14ac:dyDescent="0.25">
      <c r="A26" t="s">
        <v>6</v>
      </c>
      <c r="B26" s="12">
        <v>0.78300000000000003</v>
      </c>
      <c r="C26" s="13" t="s">
        <v>14</v>
      </c>
      <c r="D26" s="12">
        <v>0.78300000000000003</v>
      </c>
      <c r="F26" t="s">
        <v>6</v>
      </c>
      <c r="G26" s="12">
        <v>0.47799999999999998</v>
      </c>
      <c r="H26" s="13" t="s">
        <v>14</v>
      </c>
      <c r="I26" s="12">
        <v>0.47799999999999998</v>
      </c>
      <c r="J26" s="25"/>
      <c r="K26" t="s">
        <v>6</v>
      </c>
      <c r="L26" s="12">
        <v>0.78300000000000003</v>
      </c>
      <c r="M26" s="13" t="s">
        <v>14</v>
      </c>
      <c r="N26" s="12">
        <v>0.78300000000000003</v>
      </c>
      <c r="P26" t="s">
        <v>6</v>
      </c>
      <c r="Q26" s="12">
        <v>0.47799999999999998</v>
      </c>
      <c r="R26" s="13" t="s">
        <v>14</v>
      </c>
      <c r="S26" s="12">
        <v>0.47799999999999998</v>
      </c>
      <c r="T26" s="33"/>
      <c r="U26" s="12"/>
      <c r="V26" t="s">
        <v>6</v>
      </c>
      <c r="W26" s="12">
        <v>0.78300000000000003</v>
      </c>
      <c r="X26" s="13" t="s">
        <v>14</v>
      </c>
      <c r="Y26" s="12">
        <v>0.78300000000000003</v>
      </c>
      <c r="AA26" t="s">
        <v>6</v>
      </c>
      <c r="AB26" s="12">
        <v>0.47799999999999998</v>
      </c>
      <c r="AC26" s="13" t="s">
        <v>14</v>
      </c>
      <c r="AD26" s="12">
        <v>0.47799999999999998</v>
      </c>
    </row>
    <row r="27" spans="1:30" x14ac:dyDescent="0.25">
      <c r="A27" t="s">
        <v>7</v>
      </c>
      <c r="B27" s="12">
        <v>0.78100000000000003</v>
      </c>
      <c r="C27" s="13" t="s">
        <v>14</v>
      </c>
      <c r="D27" s="12">
        <v>0.78100000000000003</v>
      </c>
      <c r="F27" t="s">
        <v>7</v>
      </c>
      <c r="G27" s="12">
        <v>0.38100000000000001</v>
      </c>
      <c r="H27" s="13" t="s">
        <v>14</v>
      </c>
      <c r="I27" s="12">
        <v>0.38100000000000001</v>
      </c>
      <c r="J27" s="25"/>
      <c r="K27" t="s">
        <v>7</v>
      </c>
      <c r="L27" s="12">
        <v>0.82599999999999996</v>
      </c>
      <c r="M27" s="13" t="s">
        <v>14</v>
      </c>
      <c r="N27" s="12">
        <v>0.82599999999999996</v>
      </c>
      <c r="P27" t="s">
        <v>7</v>
      </c>
      <c r="Q27" s="12">
        <v>0.17299999999999999</v>
      </c>
      <c r="R27" s="13" t="s">
        <v>14</v>
      </c>
      <c r="S27" s="12">
        <v>0.17299999999999999</v>
      </c>
      <c r="T27" s="33"/>
      <c r="U27" s="12"/>
      <c r="V27" t="s">
        <v>7</v>
      </c>
      <c r="W27" s="12">
        <v>0.76800000000000002</v>
      </c>
      <c r="X27" s="13" t="s">
        <v>14</v>
      </c>
      <c r="Y27" s="12">
        <v>0.76800000000000002</v>
      </c>
      <c r="AA27" t="s">
        <v>7</v>
      </c>
      <c r="AB27" s="12">
        <v>0.439</v>
      </c>
      <c r="AC27" s="13" t="s">
        <v>14</v>
      </c>
      <c r="AD27" s="12">
        <v>0.439</v>
      </c>
    </row>
    <row r="28" spans="1:30" x14ac:dyDescent="0.25">
      <c r="A28" t="s">
        <v>8</v>
      </c>
      <c r="B28" s="12">
        <v>0.77100000000000002</v>
      </c>
      <c r="C28" s="13" t="s">
        <v>14</v>
      </c>
      <c r="D28" s="12">
        <v>0.77100000000000002</v>
      </c>
      <c r="F28" t="s">
        <v>8</v>
      </c>
      <c r="G28" s="12">
        <v>0.39</v>
      </c>
      <c r="H28" s="13" t="s">
        <v>14</v>
      </c>
      <c r="I28" s="12">
        <v>0.39</v>
      </c>
      <c r="J28" s="25"/>
      <c r="K28" t="s">
        <v>8</v>
      </c>
      <c r="L28" s="12">
        <v>0.7</v>
      </c>
      <c r="M28" s="13" t="s">
        <v>14</v>
      </c>
      <c r="N28" s="12">
        <v>0.7</v>
      </c>
      <c r="P28" t="s">
        <v>8</v>
      </c>
      <c r="Q28" s="12">
        <v>0.25</v>
      </c>
      <c r="R28" s="13" t="s">
        <v>14</v>
      </c>
      <c r="S28" s="12">
        <v>0.25</v>
      </c>
      <c r="T28" s="33"/>
      <c r="U28" s="12"/>
      <c r="V28" t="s">
        <v>8</v>
      </c>
      <c r="W28" s="12">
        <v>0.79400000000000004</v>
      </c>
      <c r="X28" s="13" t="s">
        <v>14</v>
      </c>
      <c r="Y28" s="12">
        <v>0.79400000000000004</v>
      </c>
      <c r="AA28" t="s">
        <v>8</v>
      </c>
      <c r="AB28" s="12">
        <v>0.435</v>
      </c>
      <c r="AC28" s="13" t="s">
        <v>14</v>
      </c>
      <c r="AD28" s="12">
        <v>0.435</v>
      </c>
    </row>
    <row r="29" spans="1:30" x14ac:dyDescent="0.25">
      <c r="A29" t="s">
        <v>9</v>
      </c>
      <c r="B29" s="12">
        <v>0.84099999999999997</v>
      </c>
      <c r="C29" s="13" t="s">
        <v>14</v>
      </c>
      <c r="D29" s="12">
        <v>0.84099999999999997</v>
      </c>
      <c r="F29" t="s">
        <v>9</v>
      </c>
      <c r="G29" s="12">
        <v>0.42499999999999999</v>
      </c>
      <c r="H29" s="13" t="s">
        <v>14</v>
      </c>
      <c r="I29" s="12">
        <v>0.42499999999999999</v>
      </c>
      <c r="J29" s="25"/>
      <c r="K29" t="s">
        <v>9</v>
      </c>
      <c r="L29" s="12">
        <v>0.83299999999999996</v>
      </c>
      <c r="M29" s="13" t="s">
        <v>14</v>
      </c>
      <c r="N29" s="12">
        <v>0.83299999999999996</v>
      </c>
      <c r="P29" t="s">
        <v>9</v>
      </c>
      <c r="Q29" s="12">
        <v>0.16700000000000001</v>
      </c>
      <c r="R29" s="13" t="s">
        <v>14</v>
      </c>
      <c r="S29" s="12">
        <v>0.16700000000000001</v>
      </c>
      <c r="T29" s="33"/>
      <c r="U29" s="12"/>
      <c r="V29" t="s">
        <v>9</v>
      </c>
      <c r="W29" s="12">
        <v>0.84199999999999997</v>
      </c>
      <c r="X29" s="13" t="s">
        <v>14</v>
      </c>
      <c r="Y29" s="12">
        <v>0.84199999999999997</v>
      </c>
      <c r="AA29" t="s">
        <v>9</v>
      </c>
      <c r="AB29" s="12">
        <v>0.45600000000000002</v>
      </c>
      <c r="AC29" s="13" t="s">
        <v>14</v>
      </c>
      <c r="AD29" s="12">
        <v>0.45600000000000002</v>
      </c>
    </row>
    <row r="30" spans="1:30" x14ac:dyDescent="0.25">
      <c r="A30" t="s">
        <v>10</v>
      </c>
      <c r="B30" s="12">
        <v>0.77</v>
      </c>
      <c r="C30" s="13" t="s">
        <v>14</v>
      </c>
      <c r="D30" s="12">
        <v>0.77</v>
      </c>
      <c r="F30" t="s">
        <v>10</v>
      </c>
      <c r="G30" s="27">
        <v>0.48</v>
      </c>
      <c r="H30" s="28" t="s">
        <v>14</v>
      </c>
      <c r="I30" s="27">
        <v>0.48</v>
      </c>
      <c r="J30" s="25"/>
      <c r="K30" t="s">
        <v>10</v>
      </c>
      <c r="L30" s="12">
        <v>0.78900000000000003</v>
      </c>
      <c r="M30" s="13" t="s">
        <v>14</v>
      </c>
      <c r="N30" s="12">
        <v>0.78900000000000003</v>
      </c>
      <c r="P30" t="s">
        <v>10</v>
      </c>
      <c r="Q30" s="14">
        <v>0.316</v>
      </c>
      <c r="R30" s="13" t="s">
        <v>14</v>
      </c>
      <c r="S30" s="14">
        <v>0.316</v>
      </c>
      <c r="T30" s="34"/>
      <c r="U30" s="14"/>
      <c r="V30" t="s">
        <v>10</v>
      </c>
      <c r="W30" s="12">
        <v>0.76500000000000001</v>
      </c>
      <c r="X30" s="13" t="s">
        <v>14</v>
      </c>
      <c r="Y30" s="12">
        <v>0.76500000000000001</v>
      </c>
      <c r="AA30" t="s">
        <v>10</v>
      </c>
      <c r="AB30" s="14">
        <v>0.51900000000000002</v>
      </c>
      <c r="AC30" s="13" t="s">
        <v>14</v>
      </c>
      <c r="AD30" s="14">
        <v>0.51900000000000002</v>
      </c>
    </row>
    <row r="31" spans="1:30" x14ac:dyDescent="0.25">
      <c r="A31" t="s">
        <v>11</v>
      </c>
      <c r="B31" s="12">
        <v>0.85199999999999998</v>
      </c>
      <c r="C31" s="13" t="s">
        <v>14</v>
      </c>
      <c r="D31" s="12">
        <v>0.85199999999999998</v>
      </c>
      <c r="F31" t="s">
        <v>11</v>
      </c>
      <c r="G31" s="6"/>
      <c r="H31" s="7"/>
      <c r="I31" s="7"/>
      <c r="J31" s="25"/>
      <c r="K31" t="s">
        <v>11</v>
      </c>
      <c r="L31" s="12">
        <v>0.83299999999999996</v>
      </c>
      <c r="M31" s="13" t="s">
        <v>14</v>
      </c>
      <c r="N31" s="12">
        <v>0.83299999999999996</v>
      </c>
      <c r="P31" t="s">
        <v>11</v>
      </c>
      <c r="Q31" s="6"/>
      <c r="R31" s="7"/>
      <c r="S31" s="7"/>
      <c r="T31" s="37"/>
      <c r="U31" s="7"/>
      <c r="V31" t="s">
        <v>11</v>
      </c>
      <c r="W31" s="12">
        <v>0.85699999999999998</v>
      </c>
      <c r="X31" s="13" t="s">
        <v>14</v>
      </c>
      <c r="Y31" s="12">
        <v>0.85699999999999998</v>
      </c>
      <c r="AA31" t="s">
        <v>11</v>
      </c>
      <c r="AB31" s="6"/>
      <c r="AC31" s="7"/>
      <c r="AD31" s="7"/>
    </row>
    <row r="32" spans="1:30" x14ac:dyDescent="0.25">
      <c r="A32" t="s">
        <v>12</v>
      </c>
      <c r="B32" s="14">
        <v>0.79700000000000004</v>
      </c>
      <c r="C32" s="13" t="s">
        <v>14</v>
      </c>
      <c r="D32" s="14">
        <v>0.79700000000000004</v>
      </c>
      <c r="F32" t="s">
        <v>12</v>
      </c>
      <c r="G32" s="6"/>
      <c r="H32" s="7"/>
      <c r="I32" s="7"/>
      <c r="J32" s="25"/>
      <c r="K32" t="s">
        <v>12</v>
      </c>
      <c r="L32" s="14">
        <v>0.8</v>
      </c>
      <c r="M32" s="13" t="s">
        <v>14</v>
      </c>
      <c r="N32" s="14">
        <v>0.8</v>
      </c>
      <c r="P32" t="s">
        <v>12</v>
      </c>
      <c r="Q32" s="6"/>
      <c r="R32" s="7"/>
      <c r="S32" s="7"/>
      <c r="T32" s="37"/>
      <c r="U32" s="7"/>
      <c r="V32" t="s">
        <v>12</v>
      </c>
      <c r="W32" s="14">
        <v>0.79700000000000004</v>
      </c>
      <c r="X32" s="13" t="s">
        <v>14</v>
      </c>
      <c r="Y32" s="14">
        <v>0.79700000000000004</v>
      </c>
      <c r="AA32" t="s">
        <v>12</v>
      </c>
      <c r="AB32" s="6"/>
      <c r="AC32" s="7"/>
      <c r="AD32" s="7"/>
    </row>
    <row r="33" spans="1:30" x14ac:dyDescent="0.25">
      <c r="A33" t="s">
        <v>28</v>
      </c>
      <c r="B33" s="14">
        <v>0.79300000000000004</v>
      </c>
      <c r="C33" s="13" t="s">
        <v>14</v>
      </c>
      <c r="D33" s="14">
        <v>0.79300000000000004</v>
      </c>
      <c r="F33" t="s">
        <v>28</v>
      </c>
      <c r="G33" s="6"/>
      <c r="H33" s="7"/>
      <c r="I33" s="7"/>
      <c r="J33" s="25"/>
      <c r="K33" t="s">
        <v>28</v>
      </c>
      <c r="L33" s="14">
        <v>0.57099999999999995</v>
      </c>
      <c r="M33" s="13" t="s">
        <v>14</v>
      </c>
      <c r="N33" s="14">
        <v>0.57099999999999995</v>
      </c>
      <c r="P33" t="s">
        <v>28</v>
      </c>
      <c r="Q33" s="6"/>
      <c r="R33" s="7"/>
      <c r="S33" s="7"/>
      <c r="T33" s="37"/>
      <c r="U33" s="7"/>
      <c r="V33" t="s">
        <v>28</v>
      </c>
      <c r="W33" s="14">
        <v>0.81200000000000006</v>
      </c>
      <c r="X33" s="13" t="s">
        <v>14</v>
      </c>
      <c r="Y33" s="14">
        <v>0.81200000000000006</v>
      </c>
      <c r="AA33" t="s">
        <v>28</v>
      </c>
      <c r="AB33" s="6"/>
      <c r="AC33" s="7"/>
      <c r="AD33" s="7"/>
    </row>
    <row r="34" spans="1:30" ht="17.25" x14ac:dyDescent="0.25">
      <c r="A34" s="10"/>
      <c r="B34" s="132"/>
      <c r="C34" s="132"/>
      <c r="D34" s="132"/>
      <c r="J34" s="25"/>
      <c r="K34" s="10"/>
      <c r="L34" s="132"/>
      <c r="M34" s="132"/>
      <c r="N34" s="132"/>
      <c r="T34" s="35"/>
      <c r="V34" s="10"/>
      <c r="W34" s="132"/>
      <c r="X34" s="132"/>
      <c r="Y34" s="132"/>
    </row>
    <row r="35" spans="1:30" x14ac:dyDescent="0.25">
      <c r="A35" s="133" t="s">
        <v>22</v>
      </c>
      <c r="B35" s="133"/>
      <c r="C35" s="133"/>
      <c r="D35" s="133"/>
      <c r="F35" s="133" t="s">
        <v>21</v>
      </c>
      <c r="G35" s="133"/>
      <c r="H35" s="133"/>
      <c r="I35" s="133"/>
      <c r="J35" s="25"/>
      <c r="K35" s="133" t="s">
        <v>22</v>
      </c>
      <c r="L35" s="133"/>
      <c r="M35" s="133"/>
      <c r="N35" s="133"/>
      <c r="P35" s="133" t="s">
        <v>21</v>
      </c>
      <c r="Q35" s="133"/>
      <c r="R35" s="133"/>
      <c r="S35" s="133"/>
      <c r="T35" s="36"/>
      <c r="U35" s="22"/>
      <c r="V35" s="133" t="s">
        <v>22</v>
      </c>
      <c r="W35" s="133"/>
      <c r="X35" s="133"/>
      <c r="Y35" s="133"/>
      <c r="AA35" s="133" t="s">
        <v>21</v>
      </c>
      <c r="AB35" s="133"/>
      <c r="AC35" s="133"/>
      <c r="AD35" s="133"/>
    </row>
    <row r="36" spans="1:30" x14ac:dyDescent="0.25">
      <c r="A36" s="5" t="s">
        <v>15</v>
      </c>
      <c r="B36" s="4" t="s">
        <v>17</v>
      </c>
      <c r="C36" s="4" t="s">
        <v>18</v>
      </c>
      <c r="D36" s="4" t="s">
        <v>13</v>
      </c>
      <c r="F36" s="5" t="s">
        <v>15</v>
      </c>
      <c r="G36" s="4" t="s">
        <v>17</v>
      </c>
      <c r="H36" s="4" t="s">
        <v>18</v>
      </c>
      <c r="I36" s="4" t="s">
        <v>13</v>
      </c>
      <c r="J36" s="25"/>
      <c r="K36" s="5" t="s">
        <v>15</v>
      </c>
      <c r="L36" s="4" t="s">
        <v>17</v>
      </c>
      <c r="M36" s="4" t="s">
        <v>18</v>
      </c>
      <c r="N36" s="4" t="s">
        <v>13</v>
      </c>
      <c r="P36" s="5" t="s">
        <v>15</v>
      </c>
      <c r="Q36" s="4" t="s">
        <v>17</v>
      </c>
      <c r="R36" s="4" t="s">
        <v>18</v>
      </c>
      <c r="S36" s="4" t="s">
        <v>13</v>
      </c>
      <c r="T36" s="32"/>
      <c r="U36" s="4"/>
      <c r="V36" s="5" t="s">
        <v>15</v>
      </c>
      <c r="W36" s="4" t="s">
        <v>17</v>
      </c>
      <c r="X36" s="4" t="s">
        <v>18</v>
      </c>
      <c r="Y36" s="4" t="s">
        <v>13</v>
      </c>
      <c r="AA36" s="5" t="s">
        <v>15</v>
      </c>
      <c r="AB36" s="4" t="s">
        <v>17</v>
      </c>
      <c r="AC36" s="4" t="s">
        <v>18</v>
      </c>
      <c r="AD36" s="4" t="s">
        <v>13</v>
      </c>
    </row>
    <row r="37" spans="1:30" hidden="1" x14ac:dyDescent="0.25">
      <c r="A37" t="s">
        <v>2</v>
      </c>
      <c r="B37" s="12">
        <v>0.56000000000000005</v>
      </c>
      <c r="C37" s="13" t="s">
        <v>14</v>
      </c>
      <c r="D37" s="12">
        <v>0.56000000000000005</v>
      </c>
      <c r="F37" t="s">
        <v>2</v>
      </c>
      <c r="G37" s="12">
        <v>0.56000000000000005</v>
      </c>
      <c r="H37" s="13" t="s">
        <v>14</v>
      </c>
      <c r="I37" s="12">
        <v>0.56000000000000005</v>
      </c>
      <c r="J37" s="25"/>
      <c r="K37" t="s">
        <v>2</v>
      </c>
      <c r="L37" s="12">
        <v>0.56000000000000005</v>
      </c>
      <c r="M37" s="13" t="s">
        <v>14</v>
      </c>
      <c r="N37" s="12">
        <v>0.56000000000000005</v>
      </c>
      <c r="P37" t="s">
        <v>2</v>
      </c>
      <c r="Q37" s="12">
        <v>0.56000000000000005</v>
      </c>
      <c r="R37" s="13" t="s">
        <v>14</v>
      </c>
      <c r="S37" s="12">
        <v>0.56000000000000005</v>
      </c>
      <c r="T37" s="33"/>
      <c r="U37" s="12"/>
      <c r="V37" t="s">
        <v>2</v>
      </c>
      <c r="W37" s="12">
        <v>0.56000000000000005</v>
      </c>
      <c r="X37" s="13" t="s">
        <v>14</v>
      </c>
      <c r="Y37" s="12">
        <v>0.56000000000000005</v>
      </c>
      <c r="AA37" t="s">
        <v>2</v>
      </c>
      <c r="AB37" s="12">
        <v>0.56000000000000005</v>
      </c>
      <c r="AC37" s="13" t="s">
        <v>14</v>
      </c>
      <c r="AD37" s="12">
        <v>0.56000000000000005</v>
      </c>
    </row>
    <row r="38" spans="1:30" hidden="1" x14ac:dyDescent="0.25">
      <c r="A38" t="s">
        <v>3</v>
      </c>
      <c r="B38" s="12">
        <v>0.55700000000000005</v>
      </c>
      <c r="C38" s="13" t="s">
        <v>14</v>
      </c>
      <c r="D38" s="12">
        <v>0.55700000000000005</v>
      </c>
      <c r="F38" t="s">
        <v>3</v>
      </c>
      <c r="G38" s="12">
        <v>0.56699999999999995</v>
      </c>
      <c r="H38" s="13" t="s">
        <v>14</v>
      </c>
      <c r="I38" s="12">
        <v>0.56699999999999995</v>
      </c>
      <c r="J38" s="25"/>
      <c r="K38" t="s">
        <v>3</v>
      </c>
      <c r="L38" s="12">
        <v>0.55700000000000005</v>
      </c>
      <c r="M38" s="13" t="s">
        <v>14</v>
      </c>
      <c r="N38" s="12">
        <v>0.55700000000000005</v>
      </c>
      <c r="P38" t="s">
        <v>3</v>
      </c>
      <c r="Q38" s="12">
        <v>0.56699999999999995</v>
      </c>
      <c r="R38" s="13" t="s">
        <v>14</v>
      </c>
      <c r="S38" s="12">
        <v>0.56699999999999995</v>
      </c>
      <c r="T38" s="33"/>
      <c r="U38" s="12"/>
      <c r="V38" t="s">
        <v>3</v>
      </c>
      <c r="W38" s="12">
        <v>0.55700000000000005</v>
      </c>
      <c r="X38" s="13" t="s">
        <v>14</v>
      </c>
      <c r="Y38" s="12">
        <v>0.55700000000000005</v>
      </c>
      <c r="AA38" t="s">
        <v>3</v>
      </c>
      <c r="AB38" s="12">
        <v>0.56699999999999995</v>
      </c>
      <c r="AC38" s="13" t="s">
        <v>14</v>
      </c>
      <c r="AD38" s="12">
        <v>0.56699999999999995</v>
      </c>
    </row>
    <row r="39" spans="1:30" hidden="1" x14ac:dyDescent="0.25">
      <c r="A39" t="s">
        <v>4</v>
      </c>
      <c r="B39" s="12">
        <v>0.63800000000000001</v>
      </c>
      <c r="C39" s="13" t="s">
        <v>14</v>
      </c>
      <c r="D39" s="12">
        <v>0.63800000000000001</v>
      </c>
      <c r="F39" t="s">
        <v>4</v>
      </c>
      <c r="G39" s="12">
        <v>0.67200000000000004</v>
      </c>
      <c r="H39" s="13" t="s">
        <v>14</v>
      </c>
      <c r="I39" s="12">
        <v>0.67200000000000004</v>
      </c>
      <c r="J39" s="25"/>
      <c r="K39" t="s">
        <v>4</v>
      </c>
      <c r="L39" s="12">
        <v>0.63800000000000001</v>
      </c>
      <c r="M39" s="13" t="s">
        <v>14</v>
      </c>
      <c r="N39" s="12">
        <v>0.63800000000000001</v>
      </c>
      <c r="P39" t="s">
        <v>4</v>
      </c>
      <c r="Q39" s="12">
        <v>0.67200000000000004</v>
      </c>
      <c r="R39" s="13" t="s">
        <v>14</v>
      </c>
      <c r="S39" s="12">
        <v>0.67200000000000004</v>
      </c>
      <c r="T39" s="33"/>
      <c r="U39" s="12"/>
      <c r="V39" t="s">
        <v>4</v>
      </c>
      <c r="W39" s="12">
        <v>0.63800000000000001</v>
      </c>
      <c r="X39" s="13" t="s">
        <v>14</v>
      </c>
      <c r="Y39" s="12">
        <v>0.63800000000000001</v>
      </c>
      <c r="AA39" t="s">
        <v>4</v>
      </c>
      <c r="AB39" s="12">
        <v>0.67200000000000004</v>
      </c>
      <c r="AC39" s="13" t="s">
        <v>14</v>
      </c>
      <c r="AD39" s="12">
        <v>0.67200000000000004</v>
      </c>
    </row>
    <row r="40" spans="1:30" hidden="1" x14ac:dyDescent="0.25">
      <c r="A40" t="s">
        <v>5</v>
      </c>
      <c r="B40" s="12">
        <v>0.63300000000000001</v>
      </c>
      <c r="C40" s="13" t="s">
        <v>14</v>
      </c>
      <c r="D40" s="12">
        <v>0.63300000000000001</v>
      </c>
      <c r="F40" t="s">
        <v>5</v>
      </c>
      <c r="G40" s="12">
        <v>0.67800000000000005</v>
      </c>
      <c r="H40" s="13" t="s">
        <v>14</v>
      </c>
      <c r="I40" s="12">
        <v>0.67800000000000005</v>
      </c>
      <c r="J40" s="25"/>
      <c r="K40" t="s">
        <v>5</v>
      </c>
      <c r="L40" s="12">
        <v>0.63300000000000001</v>
      </c>
      <c r="M40" s="13" t="s">
        <v>14</v>
      </c>
      <c r="N40" s="12">
        <v>0.63300000000000001</v>
      </c>
      <c r="P40" t="s">
        <v>5</v>
      </c>
      <c r="Q40" s="12">
        <v>0.67800000000000005</v>
      </c>
      <c r="R40" s="13" t="s">
        <v>14</v>
      </c>
      <c r="S40" s="12">
        <v>0.67800000000000005</v>
      </c>
      <c r="T40" s="33"/>
      <c r="U40" s="12"/>
      <c r="V40" t="s">
        <v>5</v>
      </c>
      <c r="W40" s="12">
        <v>0.63300000000000001</v>
      </c>
      <c r="X40" s="13" t="s">
        <v>14</v>
      </c>
      <c r="Y40" s="12">
        <v>0.63300000000000001</v>
      </c>
      <c r="AA40" t="s">
        <v>5</v>
      </c>
      <c r="AB40" s="12">
        <v>0.67800000000000005</v>
      </c>
      <c r="AC40" s="13" t="s">
        <v>14</v>
      </c>
      <c r="AD40" s="12">
        <v>0.67800000000000005</v>
      </c>
    </row>
    <row r="41" spans="1:30" hidden="1" x14ac:dyDescent="0.25">
      <c r="A41" t="s">
        <v>6</v>
      </c>
      <c r="B41" s="12">
        <v>0.60099999999999998</v>
      </c>
      <c r="C41" s="13" t="s">
        <v>14</v>
      </c>
      <c r="D41" s="12">
        <v>0.60099999999999998</v>
      </c>
      <c r="F41" t="s">
        <v>6</v>
      </c>
      <c r="G41" s="12">
        <v>0.60899999999999999</v>
      </c>
      <c r="H41" s="13" t="s">
        <v>14</v>
      </c>
      <c r="I41" s="12">
        <v>0.60899999999999999</v>
      </c>
      <c r="J41" s="25"/>
      <c r="K41" t="s">
        <v>6</v>
      </c>
      <c r="L41" s="12">
        <v>0.60099999999999998</v>
      </c>
      <c r="M41" s="13" t="s">
        <v>14</v>
      </c>
      <c r="N41" s="12">
        <v>0.60099999999999998</v>
      </c>
      <c r="P41" t="s">
        <v>6</v>
      </c>
      <c r="Q41" s="12">
        <v>0.60899999999999999</v>
      </c>
      <c r="R41" s="13" t="s">
        <v>14</v>
      </c>
      <c r="S41" s="12">
        <v>0.60899999999999999</v>
      </c>
      <c r="T41" s="33"/>
      <c r="U41" s="12"/>
      <c r="V41" t="s">
        <v>6</v>
      </c>
      <c r="W41" s="12">
        <v>0.60099999999999998</v>
      </c>
      <c r="X41" s="13" t="s">
        <v>14</v>
      </c>
      <c r="Y41" s="12">
        <v>0.60099999999999998</v>
      </c>
      <c r="AA41" t="s">
        <v>6</v>
      </c>
      <c r="AB41" s="12">
        <v>0.60899999999999999</v>
      </c>
      <c r="AC41" s="13" t="s">
        <v>14</v>
      </c>
      <c r="AD41" s="12">
        <v>0.60899999999999999</v>
      </c>
    </row>
    <row r="42" spans="1:30" x14ac:dyDescent="0.25">
      <c r="A42" t="s">
        <v>7</v>
      </c>
      <c r="B42" s="12">
        <v>0.57099999999999995</v>
      </c>
      <c r="C42" s="13" t="s">
        <v>14</v>
      </c>
      <c r="D42" s="12">
        <v>0.57099999999999995</v>
      </c>
      <c r="F42" t="s">
        <v>7</v>
      </c>
      <c r="G42" s="12">
        <v>0.6</v>
      </c>
      <c r="H42" s="13" t="s">
        <v>14</v>
      </c>
      <c r="I42" s="12">
        <v>0.6</v>
      </c>
      <c r="J42" s="25"/>
      <c r="K42" t="s">
        <v>7</v>
      </c>
      <c r="L42" s="12">
        <v>0.39</v>
      </c>
      <c r="M42" s="13" t="s">
        <v>14</v>
      </c>
      <c r="N42" s="12">
        <v>0.39</v>
      </c>
      <c r="P42" t="s">
        <v>7</v>
      </c>
      <c r="Q42" s="12">
        <v>0.435</v>
      </c>
      <c r="R42" s="13" t="s">
        <v>14</v>
      </c>
      <c r="S42" s="12">
        <v>0.435</v>
      </c>
      <c r="T42" s="33"/>
      <c r="U42" s="12"/>
      <c r="V42" t="s">
        <v>7</v>
      </c>
      <c r="W42" s="12">
        <v>0.622</v>
      </c>
      <c r="X42" s="13" t="s">
        <v>14</v>
      </c>
      <c r="Y42" s="12">
        <v>0.622</v>
      </c>
      <c r="AA42" t="s">
        <v>7</v>
      </c>
      <c r="AB42" s="12">
        <v>0.64600000000000002</v>
      </c>
      <c r="AC42" s="13" t="s">
        <v>14</v>
      </c>
      <c r="AD42" s="12">
        <v>0.64600000000000002</v>
      </c>
    </row>
    <row r="43" spans="1:30" x14ac:dyDescent="0.25">
      <c r="A43" t="s">
        <v>8</v>
      </c>
      <c r="B43" s="15">
        <v>0.47599999999999998</v>
      </c>
      <c r="C43" s="13" t="s">
        <v>14</v>
      </c>
      <c r="D43" s="15">
        <v>0.47599999999999998</v>
      </c>
      <c r="F43" t="s">
        <v>8</v>
      </c>
      <c r="G43" s="14">
        <v>0.51900000000000002</v>
      </c>
      <c r="H43" s="13" t="s">
        <v>14</v>
      </c>
      <c r="I43" s="14">
        <v>0.51900000000000002</v>
      </c>
      <c r="J43" s="25"/>
      <c r="K43" t="s">
        <v>8</v>
      </c>
      <c r="L43" s="15">
        <v>0.4</v>
      </c>
      <c r="M43" s="13" t="s">
        <v>14</v>
      </c>
      <c r="N43" s="15">
        <v>0.4</v>
      </c>
      <c r="P43" t="s">
        <v>8</v>
      </c>
      <c r="Q43" s="14">
        <v>0.4</v>
      </c>
      <c r="R43" s="13" t="s">
        <v>14</v>
      </c>
      <c r="S43" s="14">
        <v>0.4</v>
      </c>
      <c r="T43" s="34"/>
      <c r="U43" s="14"/>
      <c r="V43" t="s">
        <v>8</v>
      </c>
      <c r="W43" s="15">
        <v>0.5</v>
      </c>
      <c r="X43" s="13" t="s">
        <v>14</v>
      </c>
      <c r="Y43" s="15">
        <v>0.5</v>
      </c>
      <c r="AA43" t="s">
        <v>8</v>
      </c>
      <c r="AB43" s="14">
        <v>0.54800000000000004</v>
      </c>
      <c r="AC43" s="13" t="s">
        <v>14</v>
      </c>
      <c r="AD43" s="14">
        <v>0.54800000000000004</v>
      </c>
    </row>
    <row r="44" spans="1:30" x14ac:dyDescent="0.25">
      <c r="A44" t="s">
        <v>9</v>
      </c>
      <c r="B44" s="14">
        <v>0.54900000000000004</v>
      </c>
      <c r="C44" s="13" t="s">
        <v>14</v>
      </c>
      <c r="D44" s="14">
        <v>0.54900000000000004</v>
      </c>
      <c r="F44" t="s">
        <v>9</v>
      </c>
      <c r="G44" s="6"/>
      <c r="H44" s="7"/>
      <c r="I44" s="7"/>
      <c r="J44" s="25"/>
      <c r="K44" t="s">
        <v>9</v>
      </c>
      <c r="L44" s="14">
        <v>0.25</v>
      </c>
      <c r="M44" s="13" t="s">
        <v>14</v>
      </c>
      <c r="N44" s="14">
        <v>0.25</v>
      </c>
      <c r="P44" t="s">
        <v>9</v>
      </c>
      <c r="Q44" s="6"/>
      <c r="R44" s="7"/>
      <c r="S44" s="7"/>
      <c r="T44" s="37"/>
      <c r="U44" s="7"/>
      <c r="V44" t="s">
        <v>9</v>
      </c>
      <c r="W44" s="14">
        <v>0.58399999999999996</v>
      </c>
      <c r="X44" s="13" t="s">
        <v>14</v>
      </c>
      <c r="Y44" s="14">
        <v>0.58399999999999996</v>
      </c>
      <c r="AA44" t="s">
        <v>9</v>
      </c>
      <c r="AB44" s="6"/>
      <c r="AC44" s="7"/>
      <c r="AD44" s="7"/>
    </row>
    <row r="45" spans="1:30" x14ac:dyDescent="0.25">
      <c r="A45" t="s">
        <v>10</v>
      </c>
      <c r="B45" s="6"/>
      <c r="C45" s="7"/>
      <c r="D45" s="7"/>
      <c r="F45" t="s">
        <v>10</v>
      </c>
      <c r="G45" s="6"/>
      <c r="H45" s="7"/>
      <c r="I45" s="7"/>
      <c r="J45" s="25"/>
      <c r="K45" t="s">
        <v>10</v>
      </c>
      <c r="L45" s="6"/>
      <c r="M45" s="7"/>
      <c r="N45" s="7"/>
      <c r="P45" t="s">
        <v>10</v>
      </c>
      <c r="Q45" s="6"/>
      <c r="R45" s="7"/>
      <c r="S45" s="7"/>
      <c r="T45" s="37"/>
      <c r="U45" s="7"/>
      <c r="V45" t="s">
        <v>10</v>
      </c>
      <c r="W45" s="6"/>
      <c r="X45" s="7"/>
      <c r="Y45" s="7"/>
      <c r="AA45" t="s">
        <v>10</v>
      </c>
      <c r="AB45" s="6"/>
      <c r="AC45" s="7"/>
      <c r="AD45" s="7"/>
    </row>
    <row r="46" spans="1:30" x14ac:dyDescent="0.25">
      <c r="A46" t="s">
        <v>11</v>
      </c>
      <c r="B46" s="6"/>
      <c r="C46" s="7"/>
      <c r="D46" s="7"/>
      <c r="F46" t="s">
        <v>11</v>
      </c>
      <c r="G46" s="6"/>
      <c r="H46" s="7"/>
      <c r="I46" s="7"/>
      <c r="J46" s="25"/>
      <c r="K46" t="s">
        <v>11</v>
      </c>
      <c r="L46" s="6"/>
      <c r="M46" s="7"/>
      <c r="N46" s="7"/>
      <c r="P46" t="s">
        <v>11</v>
      </c>
      <c r="Q46" s="6"/>
      <c r="R46" s="7"/>
      <c r="S46" s="7"/>
      <c r="T46" s="37"/>
      <c r="U46" s="7"/>
      <c r="V46" t="s">
        <v>11</v>
      </c>
      <c r="W46" s="6"/>
      <c r="X46" s="7"/>
      <c r="Y46" s="7"/>
      <c r="AA46" t="s">
        <v>11</v>
      </c>
      <c r="AB46" s="6"/>
      <c r="AC46" s="7"/>
      <c r="AD46" s="7"/>
    </row>
    <row r="47" spans="1:30" x14ac:dyDescent="0.25">
      <c r="A47" t="s">
        <v>12</v>
      </c>
      <c r="B47" s="6"/>
      <c r="C47" s="7"/>
      <c r="D47" s="7"/>
      <c r="F47" t="s">
        <v>12</v>
      </c>
      <c r="G47" s="6"/>
      <c r="H47" s="7"/>
      <c r="I47" s="7"/>
      <c r="J47" s="25"/>
      <c r="K47" t="s">
        <v>12</v>
      </c>
      <c r="L47" s="6"/>
      <c r="M47" s="7"/>
      <c r="N47" s="7"/>
      <c r="P47" t="s">
        <v>12</v>
      </c>
      <c r="Q47" s="6"/>
      <c r="R47" s="7"/>
      <c r="S47" s="7"/>
      <c r="T47" s="37"/>
      <c r="U47" s="7"/>
      <c r="V47" t="s">
        <v>12</v>
      </c>
      <c r="W47" s="6"/>
      <c r="X47" s="7"/>
      <c r="Y47" s="7"/>
      <c r="AA47" t="s">
        <v>12</v>
      </c>
      <c r="AB47" s="6"/>
      <c r="AC47" s="7"/>
      <c r="AD47" s="7"/>
    </row>
    <row r="48" spans="1:30" x14ac:dyDescent="0.25">
      <c r="A48" t="s">
        <v>28</v>
      </c>
      <c r="B48" s="6"/>
      <c r="C48" s="7"/>
      <c r="D48" s="7"/>
      <c r="F48" t="s">
        <v>28</v>
      </c>
      <c r="G48" s="6"/>
      <c r="H48" s="7"/>
      <c r="I48" s="7"/>
      <c r="J48" s="25"/>
      <c r="K48" t="s">
        <v>28</v>
      </c>
      <c r="L48" s="6"/>
      <c r="M48" s="7"/>
      <c r="N48" s="7"/>
      <c r="P48" t="s">
        <v>28</v>
      </c>
      <c r="Q48" s="6"/>
      <c r="R48" s="7"/>
      <c r="S48" s="7"/>
      <c r="T48" s="37"/>
      <c r="U48" s="7"/>
      <c r="V48" t="s">
        <v>28</v>
      </c>
      <c r="W48" s="6"/>
      <c r="X48" s="7"/>
      <c r="Y48" s="7"/>
      <c r="AA48" t="s">
        <v>28</v>
      </c>
      <c r="AB48" s="6"/>
      <c r="AC48" s="7"/>
      <c r="AD48" s="7"/>
    </row>
    <row r="49" spans="1:30" x14ac:dyDescent="0.25">
      <c r="J49" s="25"/>
      <c r="L49" s="19"/>
      <c r="T49" s="35"/>
      <c r="W49" s="19"/>
    </row>
    <row r="50" spans="1:30" s="9" customFormat="1" ht="28.9" hidden="1" customHeight="1" x14ac:dyDescent="0.2">
      <c r="A50" s="134" t="s">
        <v>27</v>
      </c>
      <c r="B50" s="134"/>
      <c r="C50" s="134"/>
      <c r="D50" s="134"/>
      <c r="E50" s="134"/>
      <c r="F50" s="134"/>
      <c r="G50" s="134"/>
      <c r="H50" s="134"/>
      <c r="I50" s="134"/>
      <c r="J50" s="26"/>
      <c r="K50" s="134" t="s">
        <v>27</v>
      </c>
      <c r="L50" s="134"/>
      <c r="M50" s="134"/>
      <c r="N50" s="134"/>
      <c r="O50" s="134"/>
      <c r="P50" s="134"/>
      <c r="Q50" s="134"/>
      <c r="R50" s="134"/>
      <c r="S50" s="134"/>
      <c r="T50" s="38"/>
      <c r="U50" s="23"/>
      <c r="V50" s="134" t="s">
        <v>27</v>
      </c>
      <c r="W50" s="134"/>
      <c r="X50" s="134"/>
      <c r="Y50" s="134"/>
      <c r="Z50" s="134"/>
      <c r="AA50" s="134"/>
      <c r="AB50" s="134"/>
      <c r="AC50" s="134"/>
      <c r="AD50" s="134"/>
    </row>
    <row r="51" spans="1:30" s="9" customFormat="1" ht="28.15" customHeight="1" x14ac:dyDescent="0.2">
      <c r="A51" s="134" t="s">
        <v>32</v>
      </c>
      <c r="B51" s="134"/>
      <c r="C51" s="134"/>
      <c r="D51" s="134"/>
      <c r="E51" s="134"/>
      <c r="F51" s="134"/>
      <c r="G51" s="134"/>
      <c r="H51" s="134"/>
      <c r="I51" s="134"/>
      <c r="J51" s="26"/>
      <c r="K51" s="134"/>
      <c r="L51" s="134"/>
      <c r="M51" s="134"/>
      <c r="N51" s="134"/>
      <c r="O51" s="134"/>
      <c r="P51" s="134"/>
      <c r="Q51" s="134"/>
      <c r="R51" s="134"/>
      <c r="S51" s="134"/>
      <c r="T51" s="38"/>
      <c r="U51" s="23"/>
      <c r="V51" s="134" t="s">
        <v>42</v>
      </c>
      <c r="W51" s="134"/>
      <c r="X51" s="134"/>
      <c r="Y51" s="134"/>
      <c r="Z51" s="134"/>
      <c r="AA51" s="134"/>
      <c r="AB51" s="134"/>
      <c r="AC51" s="134"/>
      <c r="AD51" s="134"/>
    </row>
    <row r="52" spans="1:30" x14ac:dyDescent="0.25">
      <c r="A52" s="11"/>
    </row>
  </sheetData>
  <mergeCells count="33">
    <mergeCell ref="W34:Y34"/>
    <mergeCell ref="V35:Y35"/>
    <mergeCell ref="AA35:AD35"/>
    <mergeCell ref="V50:AD50"/>
    <mergeCell ref="V51:AD51"/>
    <mergeCell ref="V1:AD1"/>
    <mergeCell ref="V2:AD2"/>
    <mergeCell ref="V4:Y4"/>
    <mergeCell ref="AA4:AD4"/>
    <mergeCell ref="V20:Y20"/>
    <mergeCell ref="AA20:AD20"/>
    <mergeCell ref="K51:S51"/>
    <mergeCell ref="B34:D34"/>
    <mergeCell ref="A35:D35"/>
    <mergeCell ref="F35:I35"/>
    <mergeCell ref="A50:I50"/>
    <mergeCell ref="A51:I51"/>
    <mergeCell ref="L34:N34"/>
    <mergeCell ref="K35:N35"/>
    <mergeCell ref="P35:S35"/>
    <mergeCell ref="K50:S50"/>
    <mergeCell ref="K1:S1"/>
    <mergeCell ref="K2:S2"/>
    <mergeCell ref="K4:N4"/>
    <mergeCell ref="P4:S4"/>
    <mergeCell ref="K20:N20"/>
    <mergeCell ref="P20:S20"/>
    <mergeCell ref="A1:I1"/>
    <mergeCell ref="A2:I2"/>
    <mergeCell ref="A4:D4"/>
    <mergeCell ref="F4:I4"/>
    <mergeCell ref="A20:D20"/>
    <mergeCell ref="F20:I20"/>
  </mergeCells>
  <pageMargins left="0.2" right="0.2" top="0" bottom="0" header="0.3" footer="0.3"/>
  <pageSetup scale="71" orientation="landscape" r:id="rId1"/>
  <headerFooter>
    <oddHeader>&amp;L&amp;D</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sqref="A1:XFD1048576"/>
    </sheetView>
  </sheetViews>
  <sheetFormatPr defaultRowHeight="15" x14ac:dyDescent="0.25"/>
  <cols>
    <col min="1" max="1" width="24.28515625" bestFit="1" customWidth="1"/>
    <col min="7" max="7" width="9.5703125" bestFit="1" customWidth="1"/>
  </cols>
  <sheetData>
    <row r="1" spans="1:12" ht="15.75" x14ac:dyDescent="0.25">
      <c r="A1" s="127" t="s">
        <v>60</v>
      </c>
      <c r="B1" s="136"/>
      <c r="C1" s="136"/>
      <c r="D1" s="136"/>
      <c r="E1" s="136"/>
      <c r="F1" s="136"/>
      <c r="G1" s="136"/>
      <c r="H1" s="136"/>
      <c r="I1" s="136"/>
      <c r="J1" s="136"/>
      <c r="K1" s="136"/>
      <c r="L1" s="136"/>
    </row>
    <row r="3" spans="1:12" x14ac:dyDescent="0.25">
      <c r="A3" s="75"/>
      <c r="B3" s="59" t="s">
        <v>5</v>
      </c>
      <c r="C3" s="59" t="s">
        <v>6</v>
      </c>
      <c r="D3" s="59" t="s">
        <v>7</v>
      </c>
      <c r="E3" s="59" t="s">
        <v>8</v>
      </c>
      <c r="F3" s="59" t="s">
        <v>9</v>
      </c>
      <c r="G3" s="59" t="s">
        <v>10</v>
      </c>
      <c r="H3" s="59" t="s">
        <v>11</v>
      </c>
      <c r="I3" s="59" t="s">
        <v>12</v>
      </c>
      <c r="J3" s="59" t="s">
        <v>28</v>
      </c>
      <c r="K3" s="59" t="s">
        <v>29</v>
      </c>
      <c r="L3" s="60" t="s">
        <v>47</v>
      </c>
    </row>
    <row r="4" spans="1:12" x14ac:dyDescent="0.25">
      <c r="A4" s="76" t="s">
        <v>51</v>
      </c>
      <c r="B4" s="67">
        <v>90</v>
      </c>
      <c r="C4" s="48">
        <v>138</v>
      </c>
      <c r="D4" s="48">
        <v>243</v>
      </c>
      <c r="E4" s="48">
        <v>261</v>
      </c>
      <c r="F4" s="48">
        <v>309</v>
      </c>
      <c r="G4" s="48">
        <v>288</v>
      </c>
      <c r="H4" s="48">
        <v>294</v>
      </c>
      <c r="I4" s="48">
        <v>241</v>
      </c>
      <c r="J4" s="48">
        <v>270</v>
      </c>
      <c r="K4" s="48">
        <v>316</v>
      </c>
      <c r="L4" s="49">
        <v>305</v>
      </c>
    </row>
    <row r="5" spans="1:12" x14ac:dyDescent="0.25">
      <c r="A5" s="77" t="s">
        <v>55</v>
      </c>
      <c r="B5" s="68">
        <v>1</v>
      </c>
      <c r="C5" s="50">
        <v>1</v>
      </c>
      <c r="D5" s="50">
        <v>5</v>
      </c>
      <c r="E5" s="50">
        <v>7</v>
      </c>
      <c r="F5" s="50">
        <v>4</v>
      </c>
      <c r="G5" s="50">
        <v>4</v>
      </c>
      <c r="H5" s="50">
        <v>8</v>
      </c>
      <c r="I5" s="50">
        <v>3</v>
      </c>
      <c r="J5" s="50">
        <v>4</v>
      </c>
      <c r="K5" s="50">
        <v>4</v>
      </c>
      <c r="L5" s="51">
        <v>4</v>
      </c>
    </row>
    <row r="6" spans="1:12" x14ac:dyDescent="0.25">
      <c r="A6" s="77" t="s">
        <v>52</v>
      </c>
      <c r="B6" s="68">
        <f>B4-B5</f>
        <v>89</v>
      </c>
      <c r="C6" s="50">
        <f t="shared" ref="C6:L6" si="0">C4-C5</f>
        <v>137</v>
      </c>
      <c r="D6" s="50">
        <f t="shared" si="0"/>
        <v>238</v>
      </c>
      <c r="E6" s="50">
        <f t="shared" si="0"/>
        <v>254</v>
      </c>
      <c r="F6" s="50">
        <f t="shared" si="0"/>
        <v>305</v>
      </c>
      <c r="G6" s="50">
        <f t="shared" si="0"/>
        <v>284</v>
      </c>
      <c r="H6" s="50">
        <f t="shared" si="0"/>
        <v>286</v>
      </c>
      <c r="I6" s="50">
        <f t="shared" si="0"/>
        <v>238</v>
      </c>
      <c r="J6" s="50">
        <f t="shared" si="0"/>
        <v>266</v>
      </c>
      <c r="K6" s="50">
        <f t="shared" si="0"/>
        <v>312</v>
      </c>
      <c r="L6" s="51">
        <f t="shared" si="0"/>
        <v>301</v>
      </c>
    </row>
    <row r="7" spans="1:12" x14ac:dyDescent="0.25">
      <c r="A7" s="78" t="s">
        <v>58</v>
      </c>
      <c r="B7" s="68">
        <v>89</v>
      </c>
      <c r="C7" s="50">
        <v>137</v>
      </c>
      <c r="D7" s="50">
        <v>104</v>
      </c>
      <c r="E7" s="50">
        <v>81</v>
      </c>
      <c r="F7" s="50">
        <v>112</v>
      </c>
      <c r="G7" s="50">
        <v>98</v>
      </c>
      <c r="H7" s="50">
        <v>87</v>
      </c>
      <c r="I7" s="50">
        <v>74</v>
      </c>
      <c r="J7" s="50">
        <v>89</v>
      </c>
      <c r="K7" s="50">
        <v>115</v>
      </c>
      <c r="L7" s="51">
        <v>113</v>
      </c>
    </row>
    <row r="8" spans="1:12" x14ac:dyDescent="0.25">
      <c r="A8" s="79" t="s">
        <v>59</v>
      </c>
      <c r="B8" s="69">
        <v>0</v>
      </c>
      <c r="C8" s="52">
        <v>0</v>
      </c>
      <c r="D8" s="52">
        <v>134</v>
      </c>
      <c r="E8" s="52">
        <v>173</v>
      </c>
      <c r="F8" s="52">
        <v>193</v>
      </c>
      <c r="G8" s="52">
        <v>186</v>
      </c>
      <c r="H8" s="52">
        <v>199</v>
      </c>
      <c r="I8" s="52">
        <v>164</v>
      </c>
      <c r="J8" s="52">
        <v>177</v>
      </c>
      <c r="K8" s="52">
        <v>197</v>
      </c>
      <c r="L8" s="53">
        <v>188</v>
      </c>
    </row>
    <row r="11" spans="1:12" ht="15.75" x14ac:dyDescent="0.25">
      <c r="A11" s="47" t="s">
        <v>53</v>
      </c>
    </row>
    <row r="12" spans="1:12" x14ac:dyDescent="0.25">
      <c r="A12" s="80"/>
      <c r="B12" s="70" t="s">
        <v>5</v>
      </c>
      <c r="C12" s="63" t="s">
        <v>6</v>
      </c>
      <c r="D12" s="63" t="s">
        <v>7</v>
      </c>
      <c r="E12" s="63" t="s">
        <v>8</v>
      </c>
      <c r="F12" s="63" t="s">
        <v>9</v>
      </c>
      <c r="G12" s="63" t="s">
        <v>10</v>
      </c>
      <c r="H12" s="63" t="s">
        <v>11</v>
      </c>
      <c r="I12" s="63" t="s">
        <v>12</v>
      </c>
      <c r="J12" s="63" t="s">
        <v>28</v>
      </c>
      <c r="K12" s="63" t="s">
        <v>29</v>
      </c>
      <c r="L12" s="64" t="s">
        <v>47</v>
      </c>
    </row>
    <row r="13" spans="1:12" x14ac:dyDescent="0.25">
      <c r="A13" s="81" t="s">
        <v>48</v>
      </c>
      <c r="B13" s="71">
        <v>77</v>
      </c>
      <c r="C13" s="61">
        <v>125</v>
      </c>
      <c r="D13" s="61">
        <v>180</v>
      </c>
      <c r="E13" s="61">
        <v>186</v>
      </c>
      <c r="F13" s="61">
        <v>247</v>
      </c>
      <c r="G13" s="61">
        <v>241</v>
      </c>
      <c r="H13" s="61">
        <v>247</v>
      </c>
      <c r="I13" s="61">
        <v>204</v>
      </c>
      <c r="J13" s="61">
        <v>222</v>
      </c>
      <c r="K13" s="61">
        <v>264</v>
      </c>
      <c r="L13" s="62">
        <v>246</v>
      </c>
    </row>
    <row r="14" spans="1:12" x14ac:dyDescent="0.25">
      <c r="A14" s="82" t="s">
        <v>49</v>
      </c>
      <c r="B14" s="68">
        <v>77</v>
      </c>
      <c r="C14" s="50">
        <v>125</v>
      </c>
      <c r="D14" s="50">
        <v>84</v>
      </c>
      <c r="E14" s="50">
        <v>65</v>
      </c>
      <c r="F14" s="50">
        <v>106</v>
      </c>
      <c r="G14" s="50">
        <v>90</v>
      </c>
      <c r="H14" s="50">
        <v>78</v>
      </c>
      <c r="I14" s="50">
        <v>69</v>
      </c>
      <c r="J14" s="50">
        <v>83</v>
      </c>
      <c r="K14" s="50">
        <v>104</v>
      </c>
      <c r="L14" s="51">
        <v>106</v>
      </c>
    </row>
    <row r="15" spans="1:12" x14ac:dyDescent="0.25">
      <c r="A15" s="83" t="s">
        <v>50</v>
      </c>
      <c r="B15" s="69">
        <v>0</v>
      </c>
      <c r="C15" s="52">
        <v>0</v>
      </c>
      <c r="D15" s="52">
        <v>96</v>
      </c>
      <c r="E15" s="52">
        <v>121</v>
      </c>
      <c r="F15" s="52">
        <v>141</v>
      </c>
      <c r="G15" s="52">
        <v>151</v>
      </c>
      <c r="H15" s="52">
        <v>169</v>
      </c>
      <c r="I15" s="52">
        <v>135</v>
      </c>
      <c r="J15" s="52">
        <v>139</v>
      </c>
      <c r="K15" s="52">
        <v>160</v>
      </c>
      <c r="L15" s="53">
        <v>140</v>
      </c>
    </row>
    <row r="18" spans="1:12" ht="15.75" x14ac:dyDescent="0.25">
      <c r="A18" s="47" t="s">
        <v>54</v>
      </c>
    </row>
    <row r="19" spans="1:12" x14ac:dyDescent="0.25">
      <c r="A19" s="80"/>
      <c r="B19" s="70" t="s">
        <v>5</v>
      </c>
      <c r="C19" s="63" t="s">
        <v>6</v>
      </c>
      <c r="D19" s="63" t="s">
        <v>7</v>
      </c>
      <c r="E19" s="63" t="s">
        <v>8</v>
      </c>
      <c r="F19" s="63" t="s">
        <v>9</v>
      </c>
      <c r="G19" s="63" t="s">
        <v>10</v>
      </c>
      <c r="H19" s="63" t="s">
        <v>11</v>
      </c>
      <c r="I19" s="63" t="s">
        <v>12</v>
      </c>
      <c r="J19" s="63" t="s">
        <v>28</v>
      </c>
      <c r="K19" s="63" t="s">
        <v>29</v>
      </c>
      <c r="L19" s="64" t="s">
        <v>47</v>
      </c>
    </row>
    <row r="20" spans="1:12" x14ac:dyDescent="0.25">
      <c r="A20" s="81" t="s">
        <v>48</v>
      </c>
      <c r="B20" s="71">
        <v>12</v>
      </c>
      <c r="C20" s="61">
        <v>12</v>
      </c>
      <c r="D20" s="61">
        <v>58</v>
      </c>
      <c r="E20" s="61">
        <v>68</v>
      </c>
      <c r="F20" s="61">
        <v>58</v>
      </c>
      <c r="G20" s="61">
        <v>43</v>
      </c>
      <c r="H20" s="61">
        <v>39</v>
      </c>
      <c r="I20" s="61">
        <v>34</v>
      </c>
      <c r="J20" s="61">
        <v>44</v>
      </c>
      <c r="K20" s="61">
        <v>48</v>
      </c>
      <c r="L20" s="62">
        <v>55</v>
      </c>
    </row>
    <row r="21" spans="1:12" x14ac:dyDescent="0.25">
      <c r="A21" s="82" t="s">
        <v>49</v>
      </c>
      <c r="B21" s="68">
        <v>12</v>
      </c>
      <c r="C21" s="50">
        <v>12</v>
      </c>
      <c r="D21" s="50">
        <v>20</v>
      </c>
      <c r="E21" s="50">
        <v>16</v>
      </c>
      <c r="F21" s="50">
        <v>6</v>
      </c>
      <c r="G21" s="50">
        <v>8</v>
      </c>
      <c r="H21" s="50">
        <v>9</v>
      </c>
      <c r="I21" s="50">
        <v>5</v>
      </c>
      <c r="J21" s="50">
        <v>6</v>
      </c>
      <c r="K21" s="50">
        <v>11</v>
      </c>
      <c r="L21" s="51">
        <v>7</v>
      </c>
    </row>
    <row r="22" spans="1:12" x14ac:dyDescent="0.25">
      <c r="A22" s="83" t="s">
        <v>50</v>
      </c>
      <c r="B22" s="69">
        <v>0</v>
      </c>
      <c r="C22" s="52">
        <v>0</v>
      </c>
      <c r="D22" s="52">
        <v>38</v>
      </c>
      <c r="E22" s="52">
        <v>52</v>
      </c>
      <c r="F22" s="52">
        <v>52</v>
      </c>
      <c r="G22" s="52">
        <v>35</v>
      </c>
      <c r="H22" s="52">
        <v>30</v>
      </c>
      <c r="I22" s="52">
        <v>29</v>
      </c>
      <c r="J22" s="52">
        <v>38</v>
      </c>
      <c r="K22" s="52">
        <v>37</v>
      </c>
      <c r="L22" s="53">
        <v>48</v>
      </c>
    </row>
    <row r="25" spans="1:12" ht="15.75" x14ac:dyDescent="0.25">
      <c r="A25" s="47" t="s">
        <v>56</v>
      </c>
    </row>
    <row r="26" spans="1:12" x14ac:dyDescent="0.25">
      <c r="A26" s="80"/>
      <c r="B26" s="70" t="s">
        <v>5</v>
      </c>
      <c r="C26" s="63" t="s">
        <v>6</v>
      </c>
      <c r="D26" s="63" t="s">
        <v>7</v>
      </c>
      <c r="E26" s="63" t="s">
        <v>8</v>
      </c>
      <c r="F26" s="63" t="s">
        <v>9</v>
      </c>
      <c r="G26" s="63" t="s">
        <v>10</v>
      </c>
      <c r="H26" s="63" t="s">
        <v>11</v>
      </c>
      <c r="I26" s="63" t="s">
        <v>12</v>
      </c>
      <c r="J26" s="63" t="s">
        <v>28</v>
      </c>
      <c r="K26" s="63" t="s">
        <v>29</v>
      </c>
      <c r="L26" s="64" t="s">
        <v>47</v>
      </c>
    </row>
    <row r="27" spans="1:12" x14ac:dyDescent="0.25">
      <c r="A27" s="81" t="s">
        <v>48</v>
      </c>
      <c r="B27" s="72">
        <f>B13/B6</f>
        <v>0.8651685393258427</v>
      </c>
      <c r="C27" s="65">
        <f t="shared" ref="C27:L27" si="1">C13/C6</f>
        <v>0.91240875912408759</v>
      </c>
      <c r="D27" s="65">
        <f t="shared" si="1"/>
        <v>0.75630252100840334</v>
      </c>
      <c r="E27" s="65">
        <f t="shared" si="1"/>
        <v>0.73228346456692917</v>
      </c>
      <c r="F27" s="65">
        <f t="shared" si="1"/>
        <v>0.80983606557377052</v>
      </c>
      <c r="G27" s="65">
        <f t="shared" si="1"/>
        <v>0.84859154929577463</v>
      </c>
      <c r="H27" s="65">
        <f t="shared" si="1"/>
        <v>0.86363636363636365</v>
      </c>
      <c r="I27" s="65">
        <f t="shared" si="1"/>
        <v>0.8571428571428571</v>
      </c>
      <c r="J27" s="65">
        <f t="shared" si="1"/>
        <v>0.83458646616541354</v>
      </c>
      <c r="K27" s="65">
        <f t="shared" si="1"/>
        <v>0.84615384615384615</v>
      </c>
      <c r="L27" s="66">
        <f t="shared" si="1"/>
        <v>0.81727574750830567</v>
      </c>
    </row>
    <row r="28" spans="1:12" x14ac:dyDescent="0.25">
      <c r="A28" s="82" t="s">
        <v>49</v>
      </c>
      <c r="B28" s="73">
        <f>B14/B7</f>
        <v>0.8651685393258427</v>
      </c>
      <c r="C28" s="54">
        <f t="shared" ref="C28:L28" si="2">C14/C7</f>
        <v>0.91240875912408759</v>
      </c>
      <c r="D28" s="54">
        <f t="shared" si="2"/>
        <v>0.80769230769230771</v>
      </c>
      <c r="E28" s="54">
        <f t="shared" si="2"/>
        <v>0.80246913580246915</v>
      </c>
      <c r="F28" s="54">
        <f t="shared" si="2"/>
        <v>0.9464285714285714</v>
      </c>
      <c r="G28" s="54">
        <f t="shared" si="2"/>
        <v>0.91836734693877553</v>
      </c>
      <c r="H28" s="54">
        <f t="shared" si="2"/>
        <v>0.89655172413793105</v>
      </c>
      <c r="I28" s="54">
        <f t="shared" si="2"/>
        <v>0.93243243243243246</v>
      </c>
      <c r="J28" s="54">
        <f t="shared" si="2"/>
        <v>0.93258426966292129</v>
      </c>
      <c r="K28" s="54">
        <f t="shared" si="2"/>
        <v>0.90434782608695652</v>
      </c>
      <c r="L28" s="55">
        <f t="shared" si="2"/>
        <v>0.93805309734513276</v>
      </c>
    </row>
    <row r="29" spans="1:12" x14ac:dyDescent="0.25">
      <c r="A29" s="83" t="s">
        <v>50</v>
      </c>
      <c r="B29" s="74" t="s">
        <v>14</v>
      </c>
      <c r="C29" s="56" t="s">
        <v>14</v>
      </c>
      <c r="D29" s="57">
        <f>D15/D8</f>
        <v>0.71641791044776115</v>
      </c>
      <c r="E29" s="57">
        <f t="shared" ref="E29:L29" si="3">E15/E8</f>
        <v>0.69942196531791911</v>
      </c>
      <c r="F29" s="57">
        <f t="shared" si="3"/>
        <v>0.73056994818652854</v>
      </c>
      <c r="G29" s="57">
        <f t="shared" si="3"/>
        <v>0.81182795698924726</v>
      </c>
      <c r="H29" s="57">
        <f t="shared" si="3"/>
        <v>0.84924623115577891</v>
      </c>
      <c r="I29" s="57">
        <f t="shared" si="3"/>
        <v>0.82317073170731703</v>
      </c>
      <c r="J29" s="57">
        <f t="shared" si="3"/>
        <v>0.78531073446327682</v>
      </c>
      <c r="K29" s="57">
        <f t="shared" si="3"/>
        <v>0.81218274111675126</v>
      </c>
      <c r="L29" s="58">
        <f t="shared" si="3"/>
        <v>0.74468085106382975</v>
      </c>
    </row>
    <row r="32" spans="1:12" ht="15.75" x14ac:dyDescent="0.25">
      <c r="A32" s="47" t="s">
        <v>57</v>
      </c>
    </row>
    <row r="33" spans="1:12" x14ac:dyDescent="0.25">
      <c r="A33" s="80"/>
      <c r="B33" s="70" t="s">
        <v>5</v>
      </c>
      <c r="C33" s="63" t="s">
        <v>6</v>
      </c>
      <c r="D33" s="63" t="s">
        <v>7</v>
      </c>
      <c r="E33" s="63" t="s">
        <v>8</v>
      </c>
      <c r="F33" s="63" t="s">
        <v>9</v>
      </c>
      <c r="G33" s="63" t="s">
        <v>10</v>
      </c>
      <c r="H33" s="63" t="s">
        <v>11</v>
      </c>
      <c r="I33" s="63" t="s">
        <v>12</v>
      </c>
      <c r="J33" s="63" t="s">
        <v>28</v>
      </c>
      <c r="K33" s="63" t="s">
        <v>29</v>
      </c>
      <c r="L33" s="64" t="s">
        <v>47</v>
      </c>
    </row>
    <row r="34" spans="1:12" x14ac:dyDescent="0.25">
      <c r="A34" s="81" t="s">
        <v>48</v>
      </c>
      <c r="B34" s="72">
        <f>B20/B6</f>
        <v>0.1348314606741573</v>
      </c>
      <c r="C34" s="65">
        <f t="shared" ref="C34:L34" si="4">C20/C6</f>
        <v>8.7591240875912413E-2</v>
      </c>
      <c r="D34" s="65">
        <f t="shared" si="4"/>
        <v>0.24369747899159663</v>
      </c>
      <c r="E34" s="65">
        <f t="shared" si="4"/>
        <v>0.26771653543307089</v>
      </c>
      <c r="F34" s="65">
        <f t="shared" si="4"/>
        <v>0.1901639344262295</v>
      </c>
      <c r="G34" s="65">
        <f t="shared" si="4"/>
        <v>0.15140845070422534</v>
      </c>
      <c r="H34" s="65">
        <f t="shared" si="4"/>
        <v>0.13636363636363635</v>
      </c>
      <c r="I34" s="65">
        <f t="shared" si="4"/>
        <v>0.14285714285714285</v>
      </c>
      <c r="J34" s="65">
        <f t="shared" si="4"/>
        <v>0.16541353383458646</v>
      </c>
      <c r="K34" s="65">
        <f t="shared" si="4"/>
        <v>0.15384615384615385</v>
      </c>
      <c r="L34" s="66">
        <f t="shared" si="4"/>
        <v>0.18272425249169436</v>
      </c>
    </row>
    <row r="35" spans="1:12" x14ac:dyDescent="0.25">
      <c r="A35" s="82" t="s">
        <v>49</v>
      </c>
      <c r="B35" s="73">
        <f>B21/B7</f>
        <v>0.1348314606741573</v>
      </c>
      <c r="C35" s="54">
        <f t="shared" ref="C35:L35" si="5">C21/C7</f>
        <v>8.7591240875912413E-2</v>
      </c>
      <c r="D35" s="54">
        <f t="shared" si="5"/>
        <v>0.19230769230769232</v>
      </c>
      <c r="E35" s="54">
        <f t="shared" si="5"/>
        <v>0.19753086419753085</v>
      </c>
      <c r="F35" s="54">
        <f t="shared" si="5"/>
        <v>5.3571428571428568E-2</v>
      </c>
      <c r="G35" s="54">
        <f t="shared" si="5"/>
        <v>8.1632653061224483E-2</v>
      </c>
      <c r="H35" s="54">
        <f t="shared" si="5"/>
        <v>0.10344827586206896</v>
      </c>
      <c r="I35" s="54">
        <f t="shared" si="5"/>
        <v>6.7567567567567571E-2</v>
      </c>
      <c r="J35" s="54">
        <f t="shared" si="5"/>
        <v>6.741573033707865E-2</v>
      </c>
      <c r="K35" s="54">
        <f t="shared" si="5"/>
        <v>9.5652173913043481E-2</v>
      </c>
      <c r="L35" s="55">
        <f t="shared" si="5"/>
        <v>6.1946902654867256E-2</v>
      </c>
    </row>
    <row r="36" spans="1:12" x14ac:dyDescent="0.25">
      <c r="A36" s="83" t="s">
        <v>50</v>
      </c>
      <c r="B36" s="74" t="s">
        <v>14</v>
      </c>
      <c r="C36" s="56" t="s">
        <v>14</v>
      </c>
      <c r="D36" s="57">
        <f>D22/D8</f>
        <v>0.28358208955223879</v>
      </c>
      <c r="E36" s="57">
        <f t="shared" ref="E36:L36" si="6">E22/E8</f>
        <v>0.30057803468208094</v>
      </c>
      <c r="F36" s="57">
        <f t="shared" si="6"/>
        <v>0.26943005181347152</v>
      </c>
      <c r="G36" s="57">
        <f t="shared" si="6"/>
        <v>0.18817204301075269</v>
      </c>
      <c r="H36" s="57">
        <f t="shared" si="6"/>
        <v>0.15075376884422109</v>
      </c>
      <c r="I36" s="57">
        <f t="shared" si="6"/>
        <v>0.17682926829268292</v>
      </c>
      <c r="J36" s="57">
        <f t="shared" si="6"/>
        <v>0.21468926553672316</v>
      </c>
      <c r="K36" s="57">
        <f t="shared" si="6"/>
        <v>0.18781725888324874</v>
      </c>
      <c r="L36" s="58">
        <f t="shared" si="6"/>
        <v>0.25531914893617019</v>
      </c>
    </row>
    <row r="38" spans="1:12" x14ac:dyDescent="0.25">
      <c r="A38" t="s">
        <v>61</v>
      </c>
    </row>
  </sheetData>
  <mergeCells count="1">
    <mergeCell ref="A1:L1"/>
  </mergeCells>
  <pageMargins left="0.45" right="0.2" top="0.5" bottom="0"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opLeftCell="A8" workbookViewId="0">
      <selection activeCell="O31" sqref="O31"/>
    </sheetView>
  </sheetViews>
  <sheetFormatPr defaultRowHeight="15" x14ac:dyDescent="0.25"/>
  <cols>
    <col min="1" max="1" width="24.28515625" bestFit="1" customWidth="1"/>
    <col min="2" max="2" width="11.140625" customWidth="1"/>
    <col min="4" max="4" width="8.5703125" bestFit="1" customWidth="1"/>
    <col min="7" max="7" width="9.5703125" bestFit="1" customWidth="1"/>
  </cols>
  <sheetData>
    <row r="1" spans="1:12" ht="15.75" x14ac:dyDescent="0.25">
      <c r="A1" s="127" t="s">
        <v>60</v>
      </c>
      <c r="B1" s="136"/>
      <c r="C1" s="136"/>
      <c r="D1" s="136"/>
      <c r="E1" s="136"/>
      <c r="F1" s="136"/>
      <c r="G1" s="136"/>
      <c r="H1" s="136"/>
      <c r="I1" s="136"/>
      <c r="J1" s="136"/>
      <c r="K1" s="136"/>
      <c r="L1" s="136"/>
    </row>
    <row r="3" spans="1:12" x14ac:dyDescent="0.25">
      <c r="A3" s="75"/>
      <c r="B3" s="59" t="s">
        <v>5</v>
      </c>
      <c r="C3" s="59" t="s">
        <v>6</v>
      </c>
      <c r="D3" s="59" t="s">
        <v>7</v>
      </c>
      <c r="E3" s="59" t="s">
        <v>8</v>
      </c>
      <c r="F3" s="59" t="s">
        <v>9</v>
      </c>
      <c r="G3" s="59" t="s">
        <v>10</v>
      </c>
      <c r="H3" s="59" t="s">
        <v>11</v>
      </c>
      <c r="I3" s="59" t="s">
        <v>12</v>
      </c>
      <c r="J3" s="59" t="s">
        <v>28</v>
      </c>
      <c r="K3" s="59" t="s">
        <v>29</v>
      </c>
      <c r="L3" s="60" t="s">
        <v>47</v>
      </c>
    </row>
    <row r="4" spans="1:12" x14ac:dyDescent="0.25">
      <c r="A4" s="76" t="s">
        <v>51</v>
      </c>
      <c r="B4" s="67">
        <v>90</v>
      </c>
      <c r="C4" s="48">
        <v>138</v>
      </c>
      <c r="D4" s="48">
        <v>243</v>
      </c>
      <c r="E4" s="48">
        <v>261</v>
      </c>
      <c r="F4" s="48">
        <v>309</v>
      </c>
      <c r="G4" s="48">
        <v>288</v>
      </c>
      <c r="H4" s="48">
        <v>294</v>
      </c>
      <c r="I4" s="48">
        <v>241</v>
      </c>
      <c r="J4" s="48">
        <v>270</v>
      </c>
      <c r="K4" s="48">
        <v>316</v>
      </c>
      <c r="L4" s="49">
        <v>305</v>
      </c>
    </row>
    <row r="5" spans="1:12" x14ac:dyDescent="0.25">
      <c r="A5" s="78" t="s">
        <v>49</v>
      </c>
      <c r="B5" s="68">
        <v>90</v>
      </c>
      <c r="C5" s="50">
        <v>138</v>
      </c>
      <c r="D5" s="50">
        <v>105</v>
      </c>
      <c r="E5" s="50">
        <v>83</v>
      </c>
      <c r="F5" s="50">
        <v>113</v>
      </c>
      <c r="G5" s="50">
        <v>100</v>
      </c>
      <c r="H5" s="50">
        <v>88</v>
      </c>
      <c r="I5" s="50">
        <v>74</v>
      </c>
      <c r="J5" s="50">
        <v>92</v>
      </c>
      <c r="K5" s="50">
        <v>116</v>
      </c>
      <c r="L5" s="51">
        <v>115</v>
      </c>
    </row>
    <row r="6" spans="1:12" x14ac:dyDescent="0.25">
      <c r="A6" s="79" t="s">
        <v>62</v>
      </c>
      <c r="B6" s="69">
        <v>0</v>
      </c>
      <c r="C6" s="52">
        <v>0</v>
      </c>
      <c r="D6" s="52">
        <v>138</v>
      </c>
      <c r="E6" s="52">
        <v>178</v>
      </c>
      <c r="F6" s="52">
        <v>196</v>
      </c>
      <c r="G6" s="52">
        <v>188</v>
      </c>
      <c r="H6" s="52">
        <v>206</v>
      </c>
      <c r="I6" s="52">
        <v>167</v>
      </c>
      <c r="J6" s="52">
        <v>178</v>
      </c>
      <c r="K6" s="52">
        <v>200</v>
      </c>
      <c r="L6" s="53">
        <v>190</v>
      </c>
    </row>
    <row r="8" spans="1:12" ht="15.75" x14ac:dyDescent="0.25">
      <c r="A8" s="47" t="s">
        <v>53</v>
      </c>
    </row>
    <row r="9" spans="1:12" x14ac:dyDescent="0.25">
      <c r="A9" s="80"/>
      <c r="B9" s="70" t="s">
        <v>5</v>
      </c>
      <c r="C9" s="63" t="s">
        <v>6</v>
      </c>
      <c r="D9" s="63" t="s">
        <v>7</v>
      </c>
      <c r="E9" s="63" t="s">
        <v>8</v>
      </c>
      <c r="F9" s="63" t="s">
        <v>9</v>
      </c>
      <c r="G9" s="63" t="s">
        <v>10</v>
      </c>
      <c r="H9" s="63" t="s">
        <v>11</v>
      </c>
      <c r="I9" s="63" t="s">
        <v>12</v>
      </c>
      <c r="J9" s="63" t="s">
        <v>28</v>
      </c>
      <c r="K9" s="63" t="s">
        <v>29</v>
      </c>
      <c r="L9" s="64" t="s">
        <v>47</v>
      </c>
    </row>
    <row r="10" spans="1:12" x14ac:dyDescent="0.25">
      <c r="A10" s="81" t="s">
        <v>48</v>
      </c>
      <c r="B10" s="71">
        <v>77</v>
      </c>
      <c r="C10" s="61">
        <v>125</v>
      </c>
      <c r="D10" s="61">
        <v>180</v>
      </c>
      <c r="E10" s="61">
        <v>186</v>
      </c>
      <c r="F10" s="61">
        <v>247</v>
      </c>
      <c r="G10" s="61">
        <v>241</v>
      </c>
      <c r="H10" s="61">
        <v>247</v>
      </c>
      <c r="I10" s="61">
        <v>204</v>
      </c>
      <c r="J10" s="61">
        <v>222</v>
      </c>
      <c r="K10" s="61">
        <v>264</v>
      </c>
      <c r="L10" s="62">
        <v>246</v>
      </c>
    </row>
    <row r="11" spans="1:12" x14ac:dyDescent="0.25">
      <c r="A11" s="82" t="s">
        <v>49</v>
      </c>
      <c r="B11" s="68">
        <v>77</v>
      </c>
      <c r="C11" s="50">
        <v>125</v>
      </c>
      <c r="D11" s="50">
        <v>84</v>
      </c>
      <c r="E11" s="50">
        <v>65</v>
      </c>
      <c r="F11" s="50">
        <v>106</v>
      </c>
      <c r="G11" s="50">
        <v>90</v>
      </c>
      <c r="H11" s="50">
        <v>78</v>
      </c>
      <c r="I11" s="50">
        <v>69</v>
      </c>
      <c r="J11" s="50">
        <v>83</v>
      </c>
      <c r="K11" s="50">
        <v>104</v>
      </c>
      <c r="L11" s="51">
        <v>106</v>
      </c>
    </row>
    <row r="12" spans="1:12" x14ac:dyDescent="0.25">
      <c r="A12" s="83" t="s">
        <v>50</v>
      </c>
      <c r="B12" s="69">
        <v>0</v>
      </c>
      <c r="C12" s="52">
        <v>0</v>
      </c>
      <c r="D12" s="52">
        <v>96</v>
      </c>
      <c r="E12" s="52">
        <v>121</v>
      </c>
      <c r="F12" s="52">
        <v>141</v>
      </c>
      <c r="G12" s="52">
        <v>151</v>
      </c>
      <c r="H12" s="52">
        <v>169</v>
      </c>
      <c r="I12" s="52">
        <v>135</v>
      </c>
      <c r="J12" s="52">
        <v>139</v>
      </c>
      <c r="K12" s="52">
        <v>160</v>
      </c>
      <c r="L12" s="53">
        <v>140</v>
      </c>
    </row>
    <row r="14" spans="1:12" ht="15.75" x14ac:dyDescent="0.25">
      <c r="A14" s="47" t="s">
        <v>54</v>
      </c>
    </row>
    <row r="15" spans="1:12" x14ac:dyDescent="0.25">
      <c r="A15" s="80"/>
      <c r="B15" s="70" t="s">
        <v>5</v>
      </c>
      <c r="C15" s="63" t="s">
        <v>6</v>
      </c>
      <c r="D15" s="63" t="s">
        <v>7</v>
      </c>
      <c r="E15" s="63" t="s">
        <v>8</v>
      </c>
      <c r="F15" s="63" t="s">
        <v>9</v>
      </c>
      <c r="G15" s="63" t="s">
        <v>10</v>
      </c>
      <c r="H15" s="63" t="s">
        <v>11</v>
      </c>
      <c r="I15" s="63" t="s">
        <v>12</v>
      </c>
      <c r="J15" s="63" t="s">
        <v>28</v>
      </c>
      <c r="K15" s="63" t="s">
        <v>29</v>
      </c>
      <c r="L15" s="64" t="s">
        <v>47</v>
      </c>
    </row>
    <row r="16" spans="1:12" x14ac:dyDescent="0.25">
      <c r="A16" s="81" t="s">
        <v>48</v>
      </c>
      <c r="B16" s="71">
        <v>12</v>
      </c>
      <c r="C16" s="61">
        <v>12</v>
      </c>
      <c r="D16" s="61">
        <v>58</v>
      </c>
      <c r="E16" s="61">
        <v>68</v>
      </c>
      <c r="F16" s="61">
        <v>58</v>
      </c>
      <c r="G16" s="61">
        <v>43</v>
      </c>
      <c r="H16" s="61">
        <v>39</v>
      </c>
      <c r="I16" s="61">
        <v>34</v>
      </c>
      <c r="J16" s="61">
        <v>44</v>
      </c>
      <c r="K16" s="61">
        <v>48</v>
      </c>
      <c r="L16" s="62">
        <v>55</v>
      </c>
    </row>
    <row r="17" spans="1:12" x14ac:dyDescent="0.25">
      <c r="A17" s="82" t="s">
        <v>49</v>
      </c>
      <c r="B17" s="68">
        <v>12</v>
      </c>
      <c r="C17" s="50">
        <v>12</v>
      </c>
      <c r="D17" s="50">
        <v>20</v>
      </c>
      <c r="E17" s="50">
        <v>16</v>
      </c>
      <c r="F17" s="50">
        <v>6</v>
      </c>
      <c r="G17" s="50">
        <v>8</v>
      </c>
      <c r="H17" s="50">
        <v>9</v>
      </c>
      <c r="I17" s="50">
        <v>5</v>
      </c>
      <c r="J17" s="50">
        <v>6</v>
      </c>
      <c r="K17" s="50">
        <v>11</v>
      </c>
      <c r="L17" s="51">
        <v>7</v>
      </c>
    </row>
    <row r="18" spans="1:12" x14ac:dyDescent="0.25">
      <c r="A18" s="83" t="s">
        <v>50</v>
      </c>
      <c r="B18" s="69">
        <v>0</v>
      </c>
      <c r="C18" s="52">
        <v>0</v>
      </c>
      <c r="D18" s="52">
        <v>38</v>
      </c>
      <c r="E18" s="52">
        <v>52</v>
      </c>
      <c r="F18" s="52">
        <v>52</v>
      </c>
      <c r="G18" s="52">
        <v>35</v>
      </c>
      <c r="H18" s="52">
        <v>30</v>
      </c>
      <c r="I18" s="52">
        <v>29</v>
      </c>
      <c r="J18" s="52">
        <v>38</v>
      </c>
      <c r="K18" s="52">
        <v>37</v>
      </c>
      <c r="L18" s="53">
        <v>48</v>
      </c>
    </row>
    <row r="20" spans="1:12" ht="15.75" x14ac:dyDescent="0.25">
      <c r="A20" s="47" t="s">
        <v>64</v>
      </c>
    </row>
    <row r="21" spans="1:12" x14ac:dyDescent="0.25">
      <c r="A21" s="80"/>
      <c r="B21" s="70" t="s">
        <v>5</v>
      </c>
      <c r="C21" s="63" t="s">
        <v>6</v>
      </c>
      <c r="D21" s="63" t="s">
        <v>7</v>
      </c>
      <c r="E21" s="63" t="s">
        <v>8</v>
      </c>
      <c r="F21" s="63" t="s">
        <v>9</v>
      </c>
      <c r="G21" s="63" t="s">
        <v>10</v>
      </c>
      <c r="H21" s="63" t="s">
        <v>11</v>
      </c>
      <c r="I21" s="63" t="s">
        <v>12</v>
      </c>
      <c r="J21" s="63" t="s">
        <v>28</v>
      </c>
      <c r="K21" s="63" t="s">
        <v>29</v>
      </c>
      <c r="L21" s="64" t="s">
        <v>47</v>
      </c>
    </row>
    <row r="22" spans="1:12" x14ac:dyDescent="0.25">
      <c r="A22" s="81" t="s">
        <v>48</v>
      </c>
      <c r="B22" s="71">
        <v>1</v>
      </c>
      <c r="C22" s="61">
        <v>1</v>
      </c>
      <c r="D22" s="61">
        <v>5</v>
      </c>
      <c r="E22" s="61">
        <v>7</v>
      </c>
      <c r="F22" s="61">
        <v>4</v>
      </c>
      <c r="G22" s="61">
        <v>4</v>
      </c>
      <c r="H22" s="61">
        <v>8</v>
      </c>
      <c r="I22" s="61">
        <v>3</v>
      </c>
      <c r="J22" s="61">
        <v>4</v>
      </c>
      <c r="K22" s="61">
        <v>4</v>
      </c>
      <c r="L22" s="62">
        <v>4</v>
      </c>
    </row>
    <row r="23" spans="1:12" x14ac:dyDescent="0.25">
      <c r="A23" s="82" t="s">
        <v>49</v>
      </c>
      <c r="B23" s="68">
        <v>1</v>
      </c>
      <c r="C23" s="50">
        <v>1</v>
      </c>
      <c r="D23" s="50">
        <v>1</v>
      </c>
      <c r="E23" s="50">
        <v>2</v>
      </c>
      <c r="F23" s="50">
        <v>1</v>
      </c>
      <c r="G23" s="50">
        <v>2</v>
      </c>
      <c r="H23" s="50">
        <v>1</v>
      </c>
      <c r="I23" s="50">
        <v>0</v>
      </c>
      <c r="J23" s="50">
        <v>3</v>
      </c>
      <c r="K23" s="50">
        <v>1</v>
      </c>
      <c r="L23" s="51">
        <v>2</v>
      </c>
    </row>
    <row r="24" spans="1:12" x14ac:dyDescent="0.25">
      <c r="A24" s="83" t="s">
        <v>50</v>
      </c>
      <c r="B24" s="84" t="s">
        <v>14</v>
      </c>
      <c r="C24" s="85" t="s">
        <v>14</v>
      </c>
      <c r="D24" s="52">
        <v>4</v>
      </c>
      <c r="E24" s="52">
        <v>5</v>
      </c>
      <c r="F24" s="52">
        <v>3</v>
      </c>
      <c r="G24" s="52">
        <v>2</v>
      </c>
      <c r="H24" s="52">
        <v>7</v>
      </c>
      <c r="I24" s="52">
        <v>3</v>
      </c>
      <c r="J24" s="52">
        <v>1</v>
      </c>
      <c r="K24" s="52">
        <v>3</v>
      </c>
      <c r="L24" s="53">
        <v>2</v>
      </c>
    </row>
    <row r="26" spans="1:12" ht="15.75" x14ac:dyDescent="0.25">
      <c r="A26" s="47" t="s">
        <v>56</v>
      </c>
    </row>
    <row r="27" spans="1:12" x14ac:dyDescent="0.25">
      <c r="A27" s="80"/>
      <c r="B27" s="70" t="s">
        <v>5</v>
      </c>
      <c r="C27" s="63" t="s">
        <v>6</v>
      </c>
      <c r="D27" s="63" t="s">
        <v>7</v>
      </c>
      <c r="E27" s="63" t="s">
        <v>8</v>
      </c>
      <c r="F27" s="63" t="s">
        <v>9</v>
      </c>
      <c r="G27" s="63" t="s">
        <v>10</v>
      </c>
      <c r="H27" s="63" t="s">
        <v>11</v>
      </c>
      <c r="I27" s="63" t="s">
        <v>12</v>
      </c>
      <c r="J27" s="63" t="s">
        <v>28</v>
      </c>
      <c r="K27" s="63" t="s">
        <v>29</v>
      </c>
      <c r="L27" s="64" t="s">
        <v>47</v>
      </c>
    </row>
    <row r="28" spans="1:12" x14ac:dyDescent="0.25">
      <c r="A28" s="81" t="s">
        <v>48</v>
      </c>
      <c r="B28" s="72">
        <f t="shared" ref="B28:L28" si="0">B10/B4</f>
        <v>0.85555555555555551</v>
      </c>
      <c r="C28" s="72">
        <f t="shared" si="0"/>
        <v>0.90579710144927539</v>
      </c>
      <c r="D28" s="72">
        <f t="shared" si="0"/>
        <v>0.7407407407407407</v>
      </c>
      <c r="E28" s="72">
        <f t="shared" si="0"/>
        <v>0.71264367816091956</v>
      </c>
      <c r="F28" s="72">
        <f t="shared" si="0"/>
        <v>0.79935275080906154</v>
      </c>
      <c r="G28" s="72">
        <f t="shared" si="0"/>
        <v>0.83680555555555558</v>
      </c>
      <c r="H28" s="72">
        <f t="shared" si="0"/>
        <v>0.84013605442176875</v>
      </c>
      <c r="I28" s="72">
        <f t="shared" si="0"/>
        <v>0.84647302904564314</v>
      </c>
      <c r="J28" s="72">
        <f t="shared" si="0"/>
        <v>0.82222222222222219</v>
      </c>
      <c r="K28" s="72">
        <f t="shared" si="0"/>
        <v>0.83544303797468356</v>
      </c>
      <c r="L28" s="86">
        <f t="shared" si="0"/>
        <v>0.80655737704918029</v>
      </c>
    </row>
    <row r="29" spans="1:12" x14ac:dyDescent="0.25">
      <c r="A29" s="82" t="s">
        <v>49</v>
      </c>
      <c r="B29" s="73">
        <f t="shared" ref="B29:L29" si="1">B11/B5</f>
        <v>0.85555555555555551</v>
      </c>
      <c r="C29" s="54">
        <f t="shared" si="1"/>
        <v>0.90579710144927539</v>
      </c>
      <c r="D29" s="54">
        <f t="shared" si="1"/>
        <v>0.8</v>
      </c>
      <c r="E29" s="54">
        <f t="shared" si="1"/>
        <v>0.7831325301204819</v>
      </c>
      <c r="F29" s="54">
        <f t="shared" si="1"/>
        <v>0.93805309734513276</v>
      </c>
      <c r="G29" s="54">
        <f t="shared" si="1"/>
        <v>0.9</v>
      </c>
      <c r="H29" s="54">
        <f t="shared" si="1"/>
        <v>0.88636363636363635</v>
      </c>
      <c r="I29" s="54">
        <f t="shared" si="1"/>
        <v>0.93243243243243246</v>
      </c>
      <c r="J29" s="54">
        <f t="shared" si="1"/>
        <v>0.90217391304347827</v>
      </c>
      <c r="K29" s="54">
        <f t="shared" si="1"/>
        <v>0.89655172413793105</v>
      </c>
      <c r="L29" s="55">
        <f t="shared" si="1"/>
        <v>0.92173913043478262</v>
      </c>
    </row>
    <row r="30" spans="1:12" x14ac:dyDescent="0.25">
      <c r="A30" s="83" t="s">
        <v>50</v>
      </c>
      <c r="B30" s="74" t="s">
        <v>14</v>
      </c>
      <c r="C30" s="56" t="s">
        <v>14</v>
      </c>
      <c r="D30" s="57">
        <f t="shared" ref="D30:L30" si="2">D12/D6</f>
        <v>0.69565217391304346</v>
      </c>
      <c r="E30" s="57">
        <f t="shared" si="2"/>
        <v>0.6797752808988764</v>
      </c>
      <c r="F30" s="57">
        <f t="shared" si="2"/>
        <v>0.71938775510204078</v>
      </c>
      <c r="G30" s="57">
        <f t="shared" si="2"/>
        <v>0.80319148936170215</v>
      </c>
      <c r="H30" s="57">
        <f t="shared" si="2"/>
        <v>0.82038834951456308</v>
      </c>
      <c r="I30" s="57">
        <f t="shared" si="2"/>
        <v>0.80838323353293418</v>
      </c>
      <c r="J30" s="57">
        <f t="shared" si="2"/>
        <v>0.7808988764044944</v>
      </c>
      <c r="K30" s="57">
        <f t="shared" si="2"/>
        <v>0.8</v>
      </c>
      <c r="L30" s="58">
        <f t="shared" si="2"/>
        <v>0.73684210526315785</v>
      </c>
    </row>
    <row r="32" spans="1:12" ht="15.75" x14ac:dyDescent="0.25">
      <c r="A32" s="47" t="s">
        <v>57</v>
      </c>
    </row>
    <row r="33" spans="1:12" x14ac:dyDescent="0.25">
      <c r="A33" s="80"/>
      <c r="B33" s="70" t="s">
        <v>5</v>
      </c>
      <c r="C33" s="63" t="s">
        <v>6</v>
      </c>
      <c r="D33" s="63" t="s">
        <v>7</v>
      </c>
      <c r="E33" s="63" t="s">
        <v>8</v>
      </c>
      <c r="F33" s="63" t="s">
        <v>9</v>
      </c>
      <c r="G33" s="63" t="s">
        <v>10</v>
      </c>
      <c r="H33" s="63" t="s">
        <v>11</v>
      </c>
      <c r="I33" s="63" t="s">
        <v>12</v>
      </c>
      <c r="J33" s="63" t="s">
        <v>28</v>
      </c>
      <c r="K33" s="63" t="s">
        <v>29</v>
      </c>
      <c r="L33" s="64" t="s">
        <v>47</v>
      </c>
    </row>
    <row r="34" spans="1:12" x14ac:dyDescent="0.25">
      <c r="A34" s="81" t="s">
        <v>48</v>
      </c>
      <c r="B34" s="72">
        <f>B16/B4</f>
        <v>0.13333333333333333</v>
      </c>
      <c r="C34" s="72">
        <f t="shared" ref="C34:L34" si="3">C16/C4</f>
        <v>8.6956521739130432E-2</v>
      </c>
      <c r="D34" s="72">
        <f t="shared" si="3"/>
        <v>0.23868312757201646</v>
      </c>
      <c r="E34" s="72">
        <f t="shared" si="3"/>
        <v>0.26053639846743293</v>
      </c>
      <c r="F34" s="72">
        <f t="shared" si="3"/>
        <v>0.18770226537216828</v>
      </c>
      <c r="G34" s="72">
        <f t="shared" si="3"/>
        <v>0.14930555555555555</v>
      </c>
      <c r="H34" s="72">
        <f t="shared" si="3"/>
        <v>0.1326530612244898</v>
      </c>
      <c r="I34" s="72">
        <f t="shared" si="3"/>
        <v>0.14107883817427386</v>
      </c>
      <c r="J34" s="72">
        <f t="shared" si="3"/>
        <v>0.16296296296296298</v>
      </c>
      <c r="K34" s="72">
        <f t="shared" si="3"/>
        <v>0.15189873417721519</v>
      </c>
      <c r="L34" s="66">
        <f t="shared" si="3"/>
        <v>0.18032786885245902</v>
      </c>
    </row>
    <row r="35" spans="1:12" x14ac:dyDescent="0.25">
      <c r="A35" s="82" t="s">
        <v>49</v>
      </c>
      <c r="B35" s="73">
        <f>B17/B5</f>
        <v>0.13333333333333333</v>
      </c>
      <c r="C35" s="54">
        <f t="shared" ref="C35:L35" si="4">C17/C5</f>
        <v>8.6956521739130432E-2</v>
      </c>
      <c r="D35" s="54">
        <f t="shared" si="4"/>
        <v>0.19047619047619047</v>
      </c>
      <c r="E35" s="54">
        <f t="shared" si="4"/>
        <v>0.19277108433734941</v>
      </c>
      <c r="F35" s="54">
        <f t="shared" si="4"/>
        <v>5.3097345132743362E-2</v>
      </c>
      <c r="G35" s="54">
        <f t="shared" si="4"/>
        <v>0.08</v>
      </c>
      <c r="H35" s="54">
        <f t="shared" si="4"/>
        <v>0.10227272727272728</v>
      </c>
      <c r="I35" s="54">
        <f t="shared" si="4"/>
        <v>6.7567567567567571E-2</v>
      </c>
      <c r="J35" s="54">
        <f t="shared" si="4"/>
        <v>6.5217391304347824E-2</v>
      </c>
      <c r="K35" s="54">
        <f t="shared" si="4"/>
        <v>9.4827586206896547E-2</v>
      </c>
      <c r="L35" s="55">
        <f t="shared" si="4"/>
        <v>6.0869565217391307E-2</v>
      </c>
    </row>
    <row r="36" spans="1:12" x14ac:dyDescent="0.25">
      <c r="A36" s="83" t="s">
        <v>50</v>
      </c>
      <c r="B36" s="74" t="s">
        <v>14</v>
      </c>
      <c r="C36" s="56" t="s">
        <v>14</v>
      </c>
      <c r="D36" s="57">
        <f t="shared" ref="D36:L36" si="5">D18/D6</f>
        <v>0.27536231884057971</v>
      </c>
      <c r="E36" s="57">
        <f t="shared" si="5"/>
        <v>0.29213483146067415</v>
      </c>
      <c r="F36" s="57">
        <f t="shared" si="5"/>
        <v>0.26530612244897961</v>
      </c>
      <c r="G36" s="57">
        <f t="shared" si="5"/>
        <v>0.18617021276595744</v>
      </c>
      <c r="H36" s="57">
        <f t="shared" si="5"/>
        <v>0.14563106796116504</v>
      </c>
      <c r="I36" s="57">
        <f t="shared" si="5"/>
        <v>0.17365269461077845</v>
      </c>
      <c r="J36" s="57">
        <f t="shared" si="5"/>
        <v>0.21348314606741572</v>
      </c>
      <c r="K36" s="57">
        <f t="shared" si="5"/>
        <v>0.185</v>
      </c>
      <c r="L36" s="58">
        <f t="shared" si="5"/>
        <v>0.25263157894736843</v>
      </c>
    </row>
    <row r="38" spans="1:12" ht="15.75" x14ac:dyDescent="0.25">
      <c r="A38" s="47" t="s">
        <v>63</v>
      </c>
    </row>
    <row r="39" spans="1:12" x14ac:dyDescent="0.25">
      <c r="A39" s="80"/>
      <c r="B39" s="70" t="s">
        <v>5</v>
      </c>
      <c r="C39" s="63" t="s">
        <v>6</v>
      </c>
      <c r="D39" s="63" t="s">
        <v>7</v>
      </c>
      <c r="E39" s="63" t="s">
        <v>8</v>
      </c>
      <c r="F39" s="63" t="s">
        <v>9</v>
      </c>
      <c r="G39" s="63" t="s">
        <v>10</v>
      </c>
      <c r="H39" s="63" t="s">
        <v>11</v>
      </c>
      <c r="I39" s="63" t="s">
        <v>12</v>
      </c>
      <c r="J39" s="63" t="s">
        <v>28</v>
      </c>
      <c r="K39" s="63" t="s">
        <v>29</v>
      </c>
      <c r="L39" s="64" t="s">
        <v>47</v>
      </c>
    </row>
    <row r="40" spans="1:12" x14ac:dyDescent="0.25">
      <c r="A40" s="81" t="s">
        <v>48</v>
      </c>
      <c r="B40" s="72">
        <f>B22/B4</f>
        <v>1.1111111111111112E-2</v>
      </c>
      <c r="C40" s="72">
        <f t="shared" ref="C40:L40" si="6">C22/C4</f>
        <v>7.246376811594203E-3</v>
      </c>
      <c r="D40" s="72">
        <f t="shared" si="6"/>
        <v>2.0576131687242798E-2</v>
      </c>
      <c r="E40" s="72">
        <f t="shared" si="6"/>
        <v>2.681992337164751E-2</v>
      </c>
      <c r="F40" s="72">
        <f t="shared" si="6"/>
        <v>1.2944983818770227E-2</v>
      </c>
      <c r="G40" s="72">
        <f t="shared" si="6"/>
        <v>1.3888888888888888E-2</v>
      </c>
      <c r="H40" s="72">
        <f t="shared" si="6"/>
        <v>2.7210884353741496E-2</v>
      </c>
      <c r="I40" s="72">
        <f t="shared" si="6"/>
        <v>1.2448132780082987E-2</v>
      </c>
      <c r="J40" s="72">
        <f t="shared" si="6"/>
        <v>1.4814814814814815E-2</v>
      </c>
      <c r="K40" s="72">
        <f t="shared" si="6"/>
        <v>1.2658227848101266E-2</v>
      </c>
      <c r="L40" s="66">
        <f t="shared" si="6"/>
        <v>1.3114754098360656E-2</v>
      </c>
    </row>
    <row r="41" spans="1:12" x14ac:dyDescent="0.25">
      <c r="A41" s="82" t="s">
        <v>49</v>
      </c>
      <c r="B41" s="73">
        <f>B23/B5</f>
        <v>1.1111111111111112E-2</v>
      </c>
      <c r="C41" s="73">
        <f t="shared" ref="C41:L41" si="7">C23/C5</f>
        <v>7.246376811594203E-3</v>
      </c>
      <c r="D41" s="73">
        <f t="shared" si="7"/>
        <v>9.5238095238095247E-3</v>
      </c>
      <c r="E41" s="73">
        <f t="shared" si="7"/>
        <v>2.4096385542168676E-2</v>
      </c>
      <c r="F41" s="73">
        <f t="shared" si="7"/>
        <v>8.8495575221238937E-3</v>
      </c>
      <c r="G41" s="73">
        <f t="shared" si="7"/>
        <v>0.02</v>
      </c>
      <c r="H41" s="73">
        <f t="shared" si="7"/>
        <v>1.1363636363636364E-2</v>
      </c>
      <c r="I41" s="73">
        <f t="shared" si="7"/>
        <v>0</v>
      </c>
      <c r="J41" s="73">
        <f t="shared" si="7"/>
        <v>3.2608695652173912E-2</v>
      </c>
      <c r="K41" s="73">
        <f t="shared" si="7"/>
        <v>8.6206896551724137E-3</v>
      </c>
      <c r="L41" s="55">
        <f t="shared" si="7"/>
        <v>1.7391304347826087E-2</v>
      </c>
    </row>
    <row r="42" spans="1:12" x14ac:dyDescent="0.25">
      <c r="A42" s="83" t="s">
        <v>50</v>
      </c>
      <c r="B42" s="84" t="s">
        <v>14</v>
      </c>
      <c r="C42" s="85" t="s">
        <v>14</v>
      </c>
      <c r="D42" s="57">
        <f>D24/D6</f>
        <v>2.8985507246376812E-2</v>
      </c>
      <c r="E42" s="57">
        <f t="shared" ref="E42:L42" si="8">E24/E6</f>
        <v>2.8089887640449437E-2</v>
      </c>
      <c r="F42" s="57">
        <f t="shared" si="8"/>
        <v>1.5306122448979591E-2</v>
      </c>
      <c r="G42" s="57">
        <f t="shared" si="8"/>
        <v>1.0638297872340425E-2</v>
      </c>
      <c r="H42" s="57">
        <f t="shared" si="8"/>
        <v>3.3980582524271843E-2</v>
      </c>
      <c r="I42" s="57">
        <f t="shared" si="8"/>
        <v>1.7964071856287425E-2</v>
      </c>
      <c r="J42" s="57">
        <f t="shared" si="8"/>
        <v>5.6179775280898875E-3</v>
      </c>
      <c r="K42" s="57">
        <f t="shared" si="8"/>
        <v>1.4999999999999999E-2</v>
      </c>
      <c r="L42" s="58">
        <f t="shared" si="8"/>
        <v>1.0526315789473684E-2</v>
      </c>
    </row>
    <row r="43" spans="1:12" ht="6.75" customHeight="1" x14ac:dyDescent="0.25"/>
    <row r="44" spans="1:12" x14ac:dyDescent="0.25">
      <c r="A44" t="s">
        <v>65</v>
      </c>
    </row>
  </sheetData>
  <mergeCells count="1">
    <mergeCell ref="A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All Students</vt:lpstr>
      <vt:lpstr>First Generation</vt:lpstr>
      <vt:lpstr>Honors</vt:lpstr>
      <vt:lpstr>Non-Honors</vt:lpstr>
      <vt:lpstr>Left Honors</vt:lpstr>
      <vt:lpstr>Sheet1</vt:lpstr>
      <vt:lpstr>Sheet4</vt:lpstr>
      <vt:lpstr>'All Students'!Print_Area</vt:lpstr>
      <vt:lpstr>'Left Honors'!Print_Area</vt:lpstr>
    </vt:vector>
  </TitlesOfParts>
  <Company>University of Illinois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Dorman, Laura Gransky</dc:creator>
  <cp:lastModifiedBy>Dorman, Laura Gransky</cp:lastModifiedBy>
  <cp:lastPrinted>2021-09-24T19:55:28Z</cp:lastPrinted>
  <dcterms:created xsi:type="dcterms:W3CDTF">2012-08-01T13:23:31Z</dcterms:created>
  <dcterms:modified xsi:type="dcterms:W3CDTF">2022-09-02T20:37:10Z</dcterms:modified>
</cp:coreProperties>
</file>