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R Web Data Book\Students\First Time UIS Freshmen\"/>
    </mc:Choice>
  </mc:AlternateContent>
  <xr:revisionPtr revIDLastSave="0" documentId="13_ncr:1_{391969EC-C538-4F56-9875-96FEA77DABDE}" xr6:coauthVersionLast="36" xr6:coauthVersionMax="36" xr10:uidLastSave="{00000000-0000-0000-0000-000000000000}"/>
  <bookViews>
    <workbookView xWindow="600" yWindow="555" windowWidth="9195" windowHeight="8265" xr2:uid="{00000000-000D-0000-FFFF-FFFF00000000}"/>
  </bookViews>
  <sheets>
    <sheet name="ACT" sheetId="4" r:id="rId1"/>
  </sheets>
  <definedNames>
    <definedName name="_xlnm.Print_Area" localSheetId="0">ACT!$A$1:$BO$37</definedName>
  </definedNames>
  <calcPr calcId="191029"/>
</workbook>
</file>

<file path=xl/calcChain.xml><?xml version="1.0" encoding="utf-8"?>
<calcChain xmlns="http://schemas.openxmlformats.org/spreadsheetml/2006/main">
  <c r="BK30" i="4" l="1"/>
  <c r="BK29" i="4"/>
  <c r="BK27" i="4"/>
  <c r="BK25" i="4"/>
  <c r="BK21" i="4"/>
  <c r="BK17" i="4"/>
  <c r="BK13" i="4"/>
  <c r="BK9" i="4"/>
  <c r="BJ30" i="4"/>
  <c r="BK28" i="4" s="1"/>
  <c r="BK7" i="4"/>
  <c r="BK10" i="4" l="1"/>
  <c r="BK14" i="4"/>
  <c r="BK18" i="4"/>
  <c r="BK22" i="4"/>
  <c r="BK26" i="4"/>
  <c r="BJ32" i="4"/>
  <c r="BK11" i="4"/>
  <c r="BK15" i="4"/>
  <c r="BK19" i="4"/>
  <c r="BK23" i="4"/>
  <c r="BK8" i="4"/>
  <c r="BK12" i="4"/>
  <c r="BK16" i="4"/>
  <c r="BK20" i="4"/>
  <c r="BK24" i="4"/>
  <c r="BL7" i="4"/>
  <c r="BG30" i="4" l="1"/>
  <c r="BH29" i="4" l="1"/>
  <c r="BH25" i="4"/>
  <c r="BH21" i="4"/>
  <c r="BH17" i="4"/>
  <c r="BH13" i="4"/>
  <c r="BH9" i="4"/>
  <c r="BH28" i="4"/>
  <c r="BH24" i="4"/>
  <c r="BH20" i="4"/>
  <c r="BH16" i="4"/>
  <c r="BH12" i="4"/>
  <c r="BH8" i="4"/>
  <c r="BH27" i="4"/>
  <c r="BH23" i="4"/>
  <c r="BH19" i="4"/>
  <c r="BH15" i="4"/>
  <c r="BH11" i="4"/>
  <c r="BH30" i="4"/>
  <c r="BH26" i="4"/>
  <c r="BH22" i="4"/>
  <c r="BH18" i="4"/>
  <c r="BH14" i="4"/>
  <c r="BH10" i="4"/>
  <c r="BH7" i="4"/>
  <c r="BI7" i="4" s="1"/>
  <c r="BG32" i="4"/>
  <c r="BD30" i="4"/>
  <c r="BD32" i="4" s="1"/>
  <c r="BE10" i="4" l="1"/>
  <c r="BE14" i="4"/>
  <c r="BE30" i="4"/>
  <c r="BE18" i="4"/>
  <c r="BE22" i="4"/>
  <c r="BE26" i="4"/>
  <c r="BE11" i="4"/>
  <c r="BE15" i="4"/>
  <c r="BE19" i="4"/>
  <c r="BE23" i="4"/>
  <c r="BE27" i="4"/>
  <c r="BE8" i="4"/>
  <c r="BE12" i="4"/>
  <c r="BE16" i="4"/>
  <c r="BE20" i="4"/>
  <c r="BE24" i="4"/>
  <c r="BE28" i="4"/>
  <c r="BE9" i="4"/>
  <c r="BE13" i="4"/>
  <c r="BE17" i="4"/>
  <c r="BE21" i="4"/>
  <c r="BE25" i="4"/>
  <c r="BE29" i="4"/>
  <c r="BE7" i="4"/>
  <c r="BA30" i="4"/>
  <c r="BA32" i="4" s="1"/>
  <c r="BF7" i="4" l="1"/>
  <c r="BF8" i="4"/>
  <c r="BF9" i="4"/>
  <c r="BF10" i="4" s="1"/>
  <c r="BF11" i="4" s="1"/>
  <c r="BF12" i="4" s="1"/>
  <c r="BF13" i="4" s="1"/>
  <c r="BF14" i="4" s="1"/>
  <c r="BF15" i="4" s="1"/>
  <c r="BF16" i="4" s="1"/>
  <c r="BF17" i="4" s="1"/>
  <c r="BF18" i="4" s="1"/>
  <c r="BF19" i="4" s="1"/>
  <c r="BF20" i="4" s="1"/>
  <c r="BF21" i="4" s="1"/>
  <c r="BF22" i="4" s="1"/>
  <c r="BF23" i="4" s="1"/>
  <c r="BF24" i="4" s="1"/>
  <c r="BF25" i="4" s="1"/>
  <c r="BF26" i="4" s="1"/>
  <c r="BF27" i="4" s="1"/>
  <c r="BF28" i="4" s="1"/>
  <c r="BF29" i="4" s="1"/>
  <c r="BB23" i="4"/>
  <c r="BB16" i="4"/>
  <c r="BB9" i="4"/>
  <c r="BB25" i="4"/>
  <c r="BB18" i="4"/>
  <c r="BB26" i="4"/>
  <c r="BB11" i="4"/>
  <c r="BB19" i="4"/>
  <c r="BB27" i="4"/>
  <c r="BB12" i="4"/>
  <c r="BB20" i="4"/>
  <c r="BB28" i="4"/>
  <c r="BB13" i="4"/>
  <c r="BB21" i="4"/>
  <c r="BB29" i="4"/>
  <c r="BB15" i="4"/>
  <c r="BB8" i="4"/>
  <c r="BB24" i="4"/>
  <c r="BB17" i="4"/>
  <c r="BB10" i="4"/>
  <c r="BB14" i="4"/>
  <c r="BB22" i="4"/>
  <c r="BB30" i="4"/>
  <c r="BB7" i="4"/>
  <c r="AX30" i="4"/>
  <c r="BM30" i="4"/>
  <c r="AU30" i="4"/>
  <c r="AV23" i="4" s="1"/>
  <c r="AR30" i="4"/>
  <c r="AS15" i="4" s="1"/>
  <c r="AL30" i="4"/>
  <c r="AM17" i="4" s="1"/>
  <c r="AO30" i="4"/>
  <c r="AP17" i="4" s="1"/>
  <c r="AP26" i="4"/>
  <c r="AP14" i="4"/>
  <c r="AF30" i="4"/>
  <c r="AG14" i="4" s="1"/>
  <c r="AG28" i="4"/>
  <c r="AG27" i="4"/>
  <c r="AG18" i="4"/>
  <c r="AI30" i="4"/>
  <c r="AC30" i="4"/>
  <c r="AD13" i="4" s="1"/>
  <c r="S9" i="4"/>
  <c r="S10" i="4" s="1"/>
  <c r="S11" i="4" s="1"/>
  <c r="S12" i="4" s="1"/>
  <c r="S13" i="4" s="1"/>
  <c r="S14" i="4" s="1"/>
  <c r="S15" i="4" s="1"/>
  <c r="S16" i="4" s="1"/>
  <c r="S17" i="4" s="1"/>
  <c r="S18" i="4" s="1"/>
  <c r="S19" i="4" s="1"/>
  <c r="S20" i="4" s="1"/>
  <c r="S21" i="4" s="1"/>
  <c r="S22" i="4" s="1"/>
  <c r="S23" i="4" s="1"/>
  <c r="S24" i="4" s="1"/>
  <c r="S25" i="4" s="1"/>
  <c r="S26" i="4" s="1"/>
  <c r="S27" i="4" s="1"/>
  <c r="S28" i="4" s="1"/>
  <c r="S29" i="4" s="1"/>
  <c r="S8" i="4"/>
  <c r="Z30" i="4"/>
  <c r="AA10" i="4" s="1"/>
  <c r="W30" i="4"/>
  <c r="W32" i="4" s="1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V7" i="4"/>
  <c r="T30" i="4"/>
  <c r="T32" i="4" s="1"/>
  <c r="C30" i="4"/>
  <c r="P27" i="4"/>
  <c r="R30" i="4"/>
  <c r="O30" i="4"/>
  <c r="S7" i="4"/>
  <c r="P9" i="4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M25" i="4"/>
  <c r="M26" i="4" s="1"/>
  <c r="M11" i="4"/>
  <c r="M12" i="4" s="1"/>
  <c r="M13" i="4" s="1"/>
  <c r="M14" i="4" s="1"/>
  <c r="M15" i="4" s="1"/>
  <c r="M16" i="4" s="1"/>
  <c r="M17" i="4" s="1"/>
  <c r="M18" i="4" s="1"/>
  <c r="M19" i="4" s="1"/>
  <c r="M20" i="4" s="1"/>
  <c r="M21" i="4" s="1"/>
  <c r="M22" i="4" s="1"/>
  <c r="M23" i="4" s="1"/>
  <c r="J11" i="4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J23" i="4" s="1"/>
  <c r="J24" i="4" s="1"/>
  <c r="I30" i="4"/>
  <c r="G13" i="4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D12" i="4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Q30" i="4"/>
  <c r="Q32" i="4" s="1"/>
  <c r="N30" i="4"/>
  <c r="N32" i="4" s="1"/>
  <c r="L30" i="4"/>
  <c r="K30" i="4"/>
  <c r="K32" i="4" s="1"/>
  <c r="H30" i="4"/>
  <c r="H32" i="4" s="1"/>
  <c r="F30" i="4"/>
  <c r="E30" i="4"/>
  <c r="E32" i="4" s="1"/>
  <c r="B30" i="4"/>
  <c r="B32" i="4" s="1"/>
  <c r="AD23" i="4"/>
  <c r="AD17" i="4"/>
  <c r="AJ28" i="4"/>
  <c r="AJ20" i="4"/>
  <c r="AJ29" i="4"/>
  <c r="AD8" i="4"/>
  <c r="AD16" i="4"/>
  <c r="AD24" i="4"/>
  <c r="AA16" i="4"/>
  <c r="AA13" i="4"/>
  <c r="AA21" i="4"/>
  <c r="AA12" i="4"/>
  <c r="AA7" i="4"/>
  <c r="AA22" i="4"/>
  <c r="AA25" i="4"/>
  <c r="AA18" i="4"/>
  <c r="AP13" i="4" l="1"/>
  <c r="AQ10" i="4"/>
  <c r="AD11" i="4"/>
  <c r="AP28" i="4"/>
  <c r="AP24" i="4"/>
  <c r="AP22" i="4"/>
  <c r="AP11" i="4"/>
  <c r="AP30" i="4"/>
  <c r="BN19" i="4"/>
  <c r="X22" i="4"/>
  <c r="X14" i="4"/>
  <c r="AD15" i="4"/>
  <c r="AG23" i="4"/>
  <c r="AG7" i="4"/>
  <c r="AH7" i="4" s="1"/>
  <c r="AG21" i="4"/>
  <c r="AD14" i="4"/>
  <c r="AD21" i="4"/>
  <c r="AD28" i="4"/>
  <c r="AD20" i="4"/>
  <c r="AD12" i="4"/>
  <c r="AC32" i="4"/>
  <c r="AD25" i="4"/>
  <c r="AD19" i="4"/>
  <c r="AG15" i="4"/>
  <c r="AG26" i="4"/>
  <c r="AG12" i="4"/>
  <c r="AG22" i="4"/>
  <c r="AD22" i="4"/>
  <c r="AD7" i="4"/>
  <c r="AE7" i="4" s="1"/>
  <c r="AD26" i="4"/>
  <c r="AD18" i="4"/>
  <c r="AD10" i="4"/>
  <c r="AD27" i="4"/>
  <c r="AD9" i="4"/>
  <c r="AD29" i="4"/>
  <c r="U30" i="4"/>
  <c r="AG17" i="4"/>
  <c r="AG19" i="4"/>
  <c r="AG20" i="4"/>
  <c r="AF32" i="4"/>
  <c r="AM27" i="4"/>
  <c r="AM13" i="4"/>
  <c r="AM21" i="4"/>
  <c r="AM29" i="4"/>
  <c r="AV11" i="4"/>
  <c r="AV20" i="4"/>
  <c r="AV25" i="4"/>
  <c r="AM28" i="4"/>
  <c r="AM19" i="4"/>
  <c r="AM10" i="4"/>
  <c r="AM7" i="4"/>
  <c r="AM14" i="4"/>
  <c r="AM22" i="4"/>
  <c r="AM30" i="4"/>
  <c r="AV8" i="4"/>
  <c r="AV12" i="4"/>
  <c r="AV17" i="4"/>
  <c r="AV21" i="4"/>
  <c r="AV26" i="4"/>
  <c r="AV30" i="4"/>
  <c r="AA15" i="4"/>
  <c r="X7" i="4"/>
  <c r="Y7" i="4" s="1"/>
  <c r="AA27" i="4"/>
  <c r="AG25" i="4"/>
  <c r="AG11" i="4"/>
  <c r="AG9" i="4"/>
  <c r="AG13" i="4"/>
  <c r="AP29" i="4"/>
  <c r="AP27" i="4"/>
  <c r="AP18" i="4"/>
  <c r="AP16" i="4"/>
  <c r="AN10" i="4"/>
  <c r="AM20" i="4"/>
  <c r="AM11" i="4"/>
  <c r="AM23" i="4"/>
  <c r="AM8" i="4"/>
  <c r="AM15" i="4"/>
  <c r="AM24" i="4"/>
  <c r="AV9" i="4"/>
  <c r="AV13" i="4"/>
  <c r="AV18" i="4"/>
  <c r="AV22" i="4"/>
  <c r="AV27" i="4"/>
  <c r="AM18" i="4"/>
  <c r="AV16" i="4"/>
  <c r="AV29" i="4"/>
  <c r="X9" i="4"/>
  <c r="Y9" i="4" s="1"/>
  <c r="V9" i="4"/>
  <c r="V10" i="4" s="1"/>
  <c r="V11" i="4" s="1"/>
  <c r="V12" i="4" s="1"/>
  <c r="AP21" i="4"/>
  <c r="AP19" i="4"/>
  <c r="AP10" i="4"/>
  <c r="AO32" i="4"/>
  <c r="AM12" i="4"/>
  <c r="AM26" i="4"/>
  <c r="AL32" i="4"/>
  <c r="AM9" i="4"/>
  <c r="AM16" i="4"/>
  <c r="AM25" i="4"/>
  <c r="AU32" i="4"/>
  <c r="AV10" i="4"/>
  <c r="AV14" i="4"/>
  <c r="AV19" i="4"/>
  <c r="AV24" i="4"/>
  <c r="AV28" i="4"/>
  <c r="AV7" i="4"/>
  <c r="AE23" i="4"/>
  <c r="AP7" i="4"/>
  <c r="AJ12" i="4"/>
  <c r="AJ9" i="4"/>
  <c r="AJ13" i="4"/>
  <c r="AP9" i="4"/>
  <c r="AJ27" i="4"/>
  <c r="AJ24" i="4"/>
  <c r="AJ25" i="4"/>
  <c r="AJ11" i="4"/>
  <c r="AJ15" i="4"/>
  <c r="AJ21" i="4"/>
  <c r="AJ10" i="4"/>
  <c r="AI32" i="4"/>
  <c r="AJ14" i="4"/>
  <c r="AP8" i="4"/>
  <c r="AJ26" i="4"/>
  <c r="AJ22" i="4"/>
  <c r="AJ18" i="4"/>
  <c r="AJ7" i="4"/>
  <c r="AJ17" i="4"/>
  <c r="V13" i="4"/>
  <c r="V14" i="4" s="1"/>
  <c r="V15" i="4" s="1"/>
  <c r="V16" i="4" s="1"/>
  <c r="V17" i="4" s="1"/>
  <c r="V18" i="4" s="1"/>
  <c r="V19" i="4" s="1"/>
  <c r="V20" i="4" s="1"/>
  <c r="V21" i="4" s="1"/>
  <c r="V22" i="4" s="1"/>
  <c r="V23" i="4" s="1"/>
  <c r="V24" i="4" s="1"/>
  <c r="V25" i="4" s="1"/>
  <c r="V26" i="4" s="1"/>
  <c r="V27" i="4" s="1"/>
  <c r="V28" i="4" s="1"/>
  <c r="V29" i="4" s="1"/>
  <c r="X24" i="4"/>
  <c r="X29" i="4"/>
  <c r="X18" i="4"/>
  <c r="X15" i="4"/>
  <c r="X12" i="4"/>
  <c r="X26" i="4"/>
  <c r="X13" i="4"/>
  <c r="X25" i="4"/>
  <c r="X20" i="4"/>
  <c r="X23" i="4"/>
  <c r="X17" i="4"/>
  <c r="X21" i="4"/>
  <c r="X16" i="4"/>
  <c r="X28" i="4"/>
  <c r="X11" i="4"/>
  <c r="X10" i="4"/>
  <c r="Y10" i="4" s="1"/>
  <c r="AJ8" i="4"/>
  <c r="AY29" i="4"/>
  <c r="AY21" i="4"/>
  <c r="AY13" i="4"/>
  <c r="AY7" i="4"/>
  <c r="AY28" i="4"/>
  <c r="AY20" i="4"/>
  <c r="AY12" i="4"/>
  <c r="AY27" i="4"/>
  <c r="AY19" i="4"/>
  <c r="AY11" i="4"/>
  <c r="AY26" i="4"/>
  <c r="AY15" i="4"/>
  <c r="AY25" i="4"/>
  <c r="AY14" i="4"/>
  <c r="AY24" i="4"/>
  <c r="AY10" i="4"/>
  <c r="AY23" i="4"/>
  <c r="AY9" i="4"/>
  <c r="AY22" i="4"/>
  <c r="AY8" i="4"/>
  <c r="AY18" i="4"/>
  <c r="AX32" i="4"/>
  <c r="X27" i="4"/>
  <c r="AJ16" i="4"/>
  <c r="AY16" i="4"/>
  <c r="AS17" i="4"/>
  <c r="AS24" i="4"/>
  <c r="AS21" i="4"/>
  <c r="AS19" i="4"/>
  <c r="AS25" i="4"/>
  <c r="AS29" i="4"/>
  <c r="AS27" i="4"/>
  <c r="AS10" i="4"/>
  <c r="AR32" i="4"/>
  <c r="AS9" i="4"/>
  <c r="AS20" i="4"/>
  <c r="AS13" i="4"/>
  <c r="AS22" i="4"/>
  <c r="AS26" i="4"/>
  <c r="AS23" i="4"/>
  <c r="AS11" i="4"/>
  <c r="AS16" i="4"/>
  <c r="AS12" i="4"/>
  <c r="AS18" i="4"/>
  <c r="AS28" i="4"/>
  <c r="AJ23" i="4"/>
  <c r="X19" i="4"/>
  <c r="AJ19" i="4"/>
  <c r="AS14" i="4"/>
  <c r="AY17" i="4"/>
  <c r="AA19" i="4"/>
  <c r="AA14" i="4"/>
  <c r="AA29" i="4"/>
  <c r="AA24" i="4"/>
  <c r="AA23" i="4"/>
  <c r="AA20" i="4"/>
  <c r="Z32" i="4"/>
  <c r="AE18" i="4"/>
  <c r="AE11" i="4"/>
  <c r="AB7" i="4"/>
  <c r="AA9" i="4"/>
  <c r="AB9" i="4" s="1"/>
  <c r="AA28" i="4"/>
  <c r="AA11" i="4"/>
  <c r="AA26" i="4"/>
  <c r="AA17" i="4"/>
  <c r="AG24" i="4"/>
  <c r="AG8" i="4"/>
  <c r="AH8" i="4" s="1"/>
  <c r="AG29" i="4"/>
  <c r="AP23" i="4"/>
  <c r="AP20" i="4"/>
  <c r="AP25" i="4"/>
  <c r="AV15" i="4"/>
  <c r="AG10" i="4"/>
  <c r="AG16" i="4"/>
  <c r="AP15" i="4"/>
  <c r="AP12" i="4"/>
  <c r="BN21" i="4"/>
  <c r="BN25" i="4"/>
  <c r="BN10" i="4"/>
  <c r="BN29" i="4"/>
  <c r="BN26" i="4"/>
  <c r="BN16" i="4"/>
  <c r="BN28" i="4"/>
  <c r="BN15" i="4"/>
  <c r="BN9" i="4"/>
  <c r="BN11" i="4"/>
  <c r="BN20" i="4"/>
  <c r="BM32" i="4"/>
  <c r="BN23" i="4"/>
  <c r="AY30" i="4"/>
  <c r="BN7" i="4"/>
  <c r="BN12" i="4"/>
  <c r="BN24" i="4"/>
  <c r="BN8" i="4"/>
  <c r="BN13" i="4"/>
  <c r="BN22" i="4"/>
  <c r="BN17" i="4"/>
  <c r="BN30" i="4"/>
  <c r="BN14" i="4"/>
  <c r="BN27" i="4"/>
  <c r="BN18" i="4"/>
  <c r="BC8" i="4"/>
  <c r="BC7" i="4"/>
  <c r="AE16" i="4" l="1"/>
  <c r="AB23" i="4"/>
  <c r="AN18" i="4"/>
  <c r="AB15" i="4"/>
  <c r="BL8" i="4"/>
  <c r="BL9" i="4"/>
  <c r="BL10" i="4" s="1"/>
  <c r="BL11" i="4" s="1"/>
  <c r="BL12" i="4" s="1"/>
  <c r="BL13" i="4" s="1"/>
  <c r="BL14" i="4" s="1"/>
  <c r="BL15" i="4" s="1"/>
  <c r="BL16" i="4" s="1"/>
  <c r="BL17" i="4" s="1"/>
  <c r="BL18" i="4" s="1"/>
  <c r="BL19" i="4" s="1"/>
  <c r="BL20" i="4" s="1"/>
  <c r="BL21" i="4" s="1"/>
  <c r="BL22" i="4" s="1"/>
  <c r="BL23" i="4" s="1"/>
  <c r="BL24" i="4" s="1"/>
  <c r="BL25" i="4" s="1"/>
  <c r="BL26" i="4" s="1"/>
  <c r="BL27" i="4" s="1"/>
  <c r="BL28" i="4" s="1"/>
  <c r="BL29" i="4" s="1"/>
  <c r="BI8" i="4"/>
  <c r="BI9" i="4"/>
  <c r="BI10" i="4" s="1"/>
  <c r="BI11" i="4" s="1"/>
  <c r="BI12" i="4" s="1"/>
  <c r="BI13" i="4" s="1"/>
  <c r="BI14" i="4" s="1"/>
  <c r="BI15" i="4" s="1"/>
  <c r="BI16" i="4" s="1"/>
  <c r="BI17" i="4" s="1"/>
  <c r="BI18" i="4" s="1"/>
  <c r="BI19" i="4" s="1"/>
  <c r="BI20" i="4" s="1"/>
  <c r="BI21" i="4" s="1"/>
  <c r="BI22" i="4" s="1"/>
  <c r="BI23" i="4" s="1"/>
  <c r="BI24" i="4" s="1"/>
  <c r="BI25" i="4" s="1"/>
  <c r="BI26" i="4" s="1"/>
  <c r="BI27" i="4" s="1"/>
  <c r="BI28" i="4" s="1"/>
  <c r="BI29" i="4" s="1"/>
  <c r="AN22" i="4"/>
  <c r="AE12" i="4"/>
  <c r="AE19" i="4"/>
  <c r="AE9" i="4"/>
  <c r="AE25" i="4"/>
  <c r="AN17" i="4"/>
  <c r="AE13" i="4"/>
  <c r="AE29" i="4"/>
  <c r="AN25" i="4"/>
  <c r="AE17" i="4"/>
  <c r="AD30" i="4"/>
  <c r="AE10" i="4"/>
  <c r="AN13" i="4"/>
  <c r="AE27" i="4"/>
  <c r="AE8" i="4"/>
  <c r="AE28" i="4"/>
  <c r="AE24" i="4"/>
  <c r="AE26" i="4"/>
  <c r="AB22" i="4"/>
  <c r="AE22" i="4"/>
  <c r="AN14" i="4"/>
  <c r="Y11" i="4"/>
  <c r="AE21" i="4"/>
  <c r="AE20" i="4"/>
  <c r="AE14" i="4"/>
  <c r="AE15" i="4"/>
  <c r="AW8" i="4"/>
  <c r="AW7" i="4"/>
  <c r="AN12" i="4"/>
  <c r="AN16" i="4"/>
  <c r="AN23" i="4"/>
  <c r="AB10" i="4"/>
  <c r="AN24" i="4"/>
  <c r="AN20" i="4"/>
  <c r="AN15" i="4"/>
  <c r="AN19" i="4"/>
  <c r="AW9" i="4"/>
  <c r="AW10" i="4" s="1"/>
  <c r="AW11" i="4" s="1"/>
  <c r="AW12" i="4" s="1"/>
  <c r="AW13" i="4" s="1"/>
  <c r="AW14" i="4" s="1"/>
  <c r="AW15" i="4" s="1"/>
  <c r="AW16" i="4" s="1"/>
  <c r="AW17" i="4" s="1"/>
  <c r="AW18" i="4" s="1"/>
  <c r="AW19" i="4" s="1"/>
  <c r="AW20" i="4" s="1"/>
  <c r="AW21" i="4" s="1"/>
  <c r="AW22" i="4" s="1"/>
  <c r="AW23" i="4" s="1"/>
  <c r="AW24" i="4" s="1"/>
  <c r="AW25" i="4" s="1"/>
  <c r="AW26" i="4" s="1"/>
  <c r="AW27" i="4" s="1"/>
  <c r="AW28" i="4" s="1"/>
  <c r="AW29" i="4" s="1"/>
  <c r="AN29" i="4"/>
  <c r="AB16" i="4"/>
  <c r="AN11" i="4"/>
  <c r="AN27" i="4"/>
  <c r="AN21" i="4"/>
  <c r="AB14" i="4"/>
  <c r="AN26" i="4"/>
  <c r="AN28" i="4"/>
  <c r="AH16" i="4"/>
  <c r="AB26" i="4"/>
  <c r="AB27" i="4"/>
  <c r="AB24" i="4"/>
  <c r="AB29" i="4"/>
  <c r="Y12" i="4"/>
  <c r="Y13" i="4" s="1"/>
  <c r="Y14" i="4" s="1"/>
  <c r="Y15" i="4" s="1"/>
  <c r="Y16" i="4" s="1"/>
  <c r="Y17" i="4" s="1"/>
  <c r="Y18" i="4" s="1"/>
  <c r="Y19" i="4" s="1"/>
  <c r="Y20" i="4" s="1"/>
  <c r="Y21" i="4" s="1"/>
  <c r="Y22" i="4" s="1"/>
  <c r="Y23" i="4" s="1"/>
  <c r="Y24" i="4" s="1"/>
  <c r="Y25" i="4" s="1"/>
  <c r="Y26" i="4" s="1"/>
  <c r="Y27" i="4" s="1"/>
  <c r="Y28" i="4" s="1"/>
  <c r="Y29" i="4" s="1"/>
  <c r="AH15" i="4"/>
  <c r="AH9" i="4"/>
  <c r="AB19" i="4"/>
  <c r="AQ26" i="4"/>
  <c r="AQ20" i="4"/>
  <c r="AQ24" i="4"/>
  <c r="AQ21" i="4"/>
  <c r="AQ18" i="4"/>
  <c r="AQ25" i="4"/>
  <c r="AQ16" i="4"/>
  <c r="AQ14" i="4"/>
  <c r="AQ19" i="4"/>
  <c r="AQ23" i="4"/>
  <c r="AQ17" i="4"/>
  <c r="AQ22" i="4"/>
  <c r="AQ13" i="4"/>
  <c r="AQ11" i="4"/>
  <c r="AQ15" i="4"/>
  <c r="AB25" i="4"/>
  <c r="AB11" i="4"/>
  <c r="AB12" i="4"/>
  <c r="AB20" i="4"/>
  <c r="X30" i="4"/>
  <c r="AB13" i="4"/>
  <c r="AB17" i="4"/>
  <c r="AB18" i="4"/>
  <c r="AB28" i="4"/>
  <c r="AQ12" i="4"/>
  <c r="AA30" i="4"/>
  <c r="AH13" i="4"/>
  <c r="AH14" i="4"/>
  <c r="AH25" i="4"/>
  <c r="AH18" i="4"/>
  <c r="AG30" i="4"/>
  <c r="AH29" i="4"/>
  <c r="AH23" i="4"/>
  <c r="AH10" i="4"/>
  <c r="AH12" i="4"/>
  <c r="AH27" i="4"/>
  <c r="AH22" i="4"/>
  <c r="AH11" i="4"/>
  <c r="AH19" i="4"/>
  <c r="AH20" i="4"/>
  <c r="AH26" i="4"/>
  <c r="AH28" i="4"/>
  <c r="AH17" i="4"/>
  <c r="AH24" i="4"/>
  <c r="AH21" i="4"/>
  <c r="AT9" i="4"/>
  <c r="AT10" i="4" s="1"/>
  <c r="AT11" i="4" s="1"/>
  <c r="AT12" i="4" s="1"/>
  <c r="AT13" i="4" s="1"/>
  <c r="AT14" i="4" s="1"/>
  <c r="AT15" i="4" s="1"/>
  <c r="AT16" i="4" s="1"/>
  <c r="AT17" i="4" s="1"/>
  <c r="AT18" i="4" s="1"/>
  <c r="AT19" i="4" s="1"/>
  <c r="AT20" i="4" s="1"/>
  <c r="AT21" i="4" s="1"/>
  <c r="AT22" i="4" s="1"/>
  <c r="AT23" i="4" s="1"/>
  <c r="AT24" i="4" s="1"/>
  <c r="AT25" i="4" s="1"/>
  <c r="AT26" i="4" s="1"/>
  <c r="AT27" i="4" s="1"/>
  <c r="AT28" i="4" s="1"/>
  <c r="AT29" i="4" s="1"/>
  <c r="AS30" i="4"/>
  <c r="AK26" i="4"/>
  <c r="AK8" i="4"/>
  <c r="AK14" i="4"/>
  <c r="AK25" i="4"/>
  <c r="AK23" i="4"/>
  <c r="AK22" i="4"/>
  <c r="AK21" i="4"/>
  <c r="AK7" i="4"/>
  <c r="AK27" i="4"/>
  <c r="AK15" i="4"/>
  <c r="AK13" i="4"/>
  <c r="AK17" i="4"/>
  <c r="AK18" i="4"/>
  <c r="AK16" i="4"/>
  <c r="AK19" i="4"/>
  <c r="AK12" i="4"/>
  <c r="AK28" i="4"/>
  <c r="AK29" i="4"/>
  <c r="AK11" i="4"/>
  <c r="AK24" i="4"/>
  <c r="AK20" i="4"/>
  <c r="AJ30" i="4"/>
  <c r="AK10" i="4"/>
  <c r="AK9" i="4"/>
  <c r="AB21" i="4"/>
  <c r="AZ9" i="4"/>
  <c r="AZ10" i="4" s="1"/>
  <c r="AZ11" i="4" s="1"/>
  <c r="AZ12" i="4" s="1"/>
  <c r="AZ13" i="4" s="1"/>
  <c r="AZ14" i="4" s="1"/>
  <c r="AZ15" i="4" s="1"/>
  <c r="AZ16" i="4" s="1"/>
  <c r="AZ17" i="4" s="1"/>
  <c r="AZ18" i="4" s="1"/>
  <c r="AZ19" i="4" s="1"/>
  <c r="AZ20" i="4" s="1"/>
  <c r="AZ21" i="4" s="1"/>
  <c r="AZ22" i="4" s="1"/>
  <c r="AZ23" i="4" s="1"/>
  <c r="AZ24" i="4" s="1"/>
  <c r="AZ25" i="4" s="1"/>
  <c r="AZ26" i="4" s="1"/>
  <c r="AZ27" i="4" s="1"/>
  <c r="AZ28" i="4" s="1"/>
  <c r="AZ29" i="4" s="1"/>
  <c r="AZ7" i="4"/>
  <c r="AZ8" i="4"/>
  <c r="BC9" i="4"/>
  <c r="BC10" i="4" s="1"/>
  <c r="BC11" i="4" s="1"/>
  <c r="BC12" i="4" s="1"/>
  <c r="BC13" i="4" s="1"/>
  <c r="BC14" i="4" s="1"/>
  <c r="BC15" i="4" s="1"/>
  <c r="BC16" i="4" s="1"/>
  <c r="BC17" i="4" s="1"/>
  <c r="BC18" i="4" s="1"/>
  <c r="BC19" i="4" s="1"/>
  <c r="BC20" i="4" s="1"/>
  <c r="BC21" i="4" s="1"/>
  <c r="BC22" i="4" s="1"/>
  <c r="BC23" i="4" s="1"/>
  <c r="BC24" i="4" s="1"/>
  <c r="BC25" i="4" s="1"/>
  <c r="BC26" i="4" s="1"/>
  <c r="BC27" i="4" s="1"/>
  <c r="BC28" i="4" s="1"/>
  <c r="BC29" i="4" s="1"/>
  <c r="BO7" i="4"/>
  <c r="BO8" i="4"/>
  <c r="BO9" i="4"/>
  <c r="BO10" i="4" s="1"/>
  <c r="BO11" i="4" s="1"/>
  <c r="BO12" i="4" s="1"/>
  <c r="BO13" i="4" s="1"/>
  <c r="BO14" i="4" s="1"/>
  <c r="BO15" i="4" s="1"/>
  <c r="BO16" i="4" s="1"/>
  <c r="BO17" i="4" s="1"/>
  <c r="BO18" i="4" s="1"/>
  <c r="BO19" i="4" s="1"/>
  <c r="BO20" i="4" s="1"/>
  <c r="BO21" i="4" s="1"/>
  <c r="BO22" i="4" s="1"/>
  <c r="BO23" i="4" s="1"/>
  <c r="BO24" i="4" s="1"/>
  <c r="BO25" i="4" s="1"/>
  <c r="BO26" i="4" s="1"/>
  <c r="BO27" i="4" s="1"/>
  <c r="BO28" i="4" s="1"/>
  <c r="BO29" i="4" s="1"/>
</calcChain>
</file>

<file path=xl/sharedStrings.xml><?xml version="1.0" encoding="utf-8"?>
<sst xmlns="http://schemas.openxmlformats.org/spreadsheetml/2006/main" count="101" uniqueCount="41">
  <si>
    <t>Fall 2001</t>
  </si>
  <si>
    <t>%</t>
  </si>
  <si>
    <t>Cum %</t>
  </si>
  <si>
    <t>Fall 2002</t>
  </si>
  <si>
    <t>Fall 2003</t>
  </si>
  <si>
    <t>Fall 2004</t>
  </si>
  <si>
    <t>Fall 2005</t>
  </si>
  <si>
    <t>Fall 2006</t>
  </si>
  <si>
    <t>Subtotal</t>
  </si>
  <si>
    <t>TOTAL</t>
  </si>
  <si>
    <t>MEAN</t>
  </si>
  <si>
    <t>SOURCE:  10th Day Census Files</t>
  </si>
  <si>
    <t>Cum. %</t>
  </si>
  <si>
    <t xml:space="preserve">  N</t>
  </si>
  <si>
    <t xml:space="preserve">    N</t>
  </si>
  <si>
    <t xml:space="preserve">   N</t>
  </si>
  <si>
    <t>ACT</t>
  </si>
  <si>
    <t>Score</t>
  </si>
  <si>
    <t>18</t>
  </si>
  <si>
    <t>NOTE: Percent totals that are slightly above or below 100% (+/- .1%) are due to rounding.</t>
  </si>
  <si>
    <t>Fall 2007</t>
  </si>
  <si>
    <t>Fall 2008</t>
  </si>
  <si>
    <t>Fall 2009</t>
  </si>
  <si>
    <t>Fall 2010</t>
  </si>
  <si>
    <t>Fall 2011</t>
  </si>
  <si>
    <t>Fall 2012</t>
  </si>
  <si>
    <t>Fall 2013</t>
  </si>
  <si>
    <t>Unreported*</t>
  </si>
  <si>
    <t>New First-Time Freshman Highest ACT Composite Scores</t>
  </si>
  <si>
    <t>University of Illinois Springfield</t>
  </si>
  <si>
    <t>Fall 2014</t>
  </si>
  <si>
    <t>Fall 2015</t>
  </si>
  <si>
    <t>Fall 2016</t>
  </si>
  <si>
    <t>Fall 2017</t>
  </si>
  <si>
    <t>Fall 2018</t>
  </si>
  <si>
    <t>Fall 2019</t>
  </si>
  <si>
    <t>`</t>
  </si>
  <si>
    <t>Fall 2020</t>
  </si>
  <si>
    <t>Fall 2021</t>
  </si>
  <si>
    <t>Fall Terms 2017-2022</t>
  </si>
  <si>
    <t>Fall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</si>
</sst>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1" xfId="0" applyBorder="1" applyAlignment="1">
      <alignment horizontal="right" indent="1"/>
    </xf>
    <xf numFmtId="0" fontId="0" fillId="0" borderId="1" xfId="0" quotePrefix="1" applyBorder="1" applyAlignment="1">
      <alignment horizontal="right" indent="1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quotePrefix="1" applyBorder="1" applyAlignment="1">
      <alignment horizontal="right" indent="1"/>
    </xf>
    <xf numFmtId="0" fontId="0" fillId="0" borderId="3" xfId="0" applyNumberFormat="1" applyBorder="1" applyAlignment="1">
      <alignment horizontal="center"/>
    </xf>
    <xf numFmtId="16" fontId="0" fillId="0" borderId="3" xfId="0" quotePrefix="1" applyNumberFormat="1" applyBorder="1" applyAlignment="1">
      <alignment horizontal="center"/>
    </xf>
    <xf numFmtId="0" fontId="0" fillId="0" borderId="3" xfId="0" quotePrefix="1" applyNumberFormat="1" applyBorder="1" applyAlignment="1">
      <alignment horizontal="center"/>
    </xf>
    <xf numFmtId="0" fontId="0" fillId="0" borderId="6" xfId="0" applyBorder="1" applyAlignment="1">
      <alignment horizontal="right" indent="1"/>
    </xf>
    <xf numFmtId="0" fontId="0" fillId="0" borderId="6" xfId="0" quotePrefix="1" applyBorder="1" applyAlignment="1">
      <alignment horizontal="right" indent="1"/>
    </xf>
    <xf numFmtId="0" fontId="0" fillId="0" borderId="7" xfId="0" quotePrefix="1" applyBorder="1" applyAlignment="1">
      <alignment horizontal="right" indent="1"/>
    </xf>
    <xf numFmtId="164" fontId="0" fillId="0" borderId="8" xfId="0" applyNumberFormat="1" applyBorder="1" applyAlignment="1">
      <alignment horizontal="right" indent="1"/>
    </xf>
    <xf numFmtId="164" fontId="0" fillId="0" borderId="9" xfId="0" applyNumberFormat="1" applyBorder="1" applyAlignment="1">
      <alignment horizontal="right" indent="1"/>
    </xf>
    <xf numFmtId="164" fontId="0" fillId="0" borderId="8" xfId="0" quotePrefix="1" applyNumberFormat="1" applyBorder="1" applyAlignment="1">
      <alignment horizontal="right" indent="1"/>
    </xf>
    <xf numFmtId="164" fontId="0" fillId="0" borderId="10" xfId="0" quotePrefix="1" applyNumberFormat="1" applyBorder="1" applyAlignment="1">
      <alignment horizontal="right" indent="1"/>
    </xf>
    <xf numFmtId="0" fontId="0" fillId="0" borderId="4" xfId="0" quotePrefix="1" applyNumberFormat="1" applyBorder="1" applyAlignment="1">
      <alignment horizontal="center"/>
    </xf>
    <xf numFmtId="0" fontId="0" fillId="0" borderId="5" xfId="0" applyBorder="1" applyAlignment="1">
      <alignment horizontal="right" indent="1"/>
    </xf>
    <xf numFmtId="164" fontId="0" fillId="0" borderId="10" xfId="0" applyNumberFormat="1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0" fontId="0" fillId="0" borderId="7" xfId="0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0" fontId="0" fillId="0" borderId="0" xfId="0" applyBorder="1" applyAlignment="1">
      <alignment horizontal="right" indent="1"/>
    </xf>
    <xf numFmtId="0" fontId="1" fillId="0" borderId="0" xfId="0" applyFont="1" applyBorder="1" applyAlignment="1">
      <alignment horizontal="right" indent="1"/>
    </xf>
    <xf numFmtId="0" fontId="1" fillId="0" borderId="13" xfId="0" applyFont="1" applyBorder="1" applyAlignment="1">
      <alignment horizontal="right" indent="1"/>
    </xf>
    <xf numFmtId="0" fontId="0" fillId="0" borderId="14" xfId="0" applyBorder="1" applyAlignment="1">
      <alignment horizontal="right" indent="1"/>
    </xf>
    <xf numFmtId="0" fontId="0" fillId="0" borderId="15" xfId="0" applyBorder="1" applyAlignment="1">
      <alignment horizontal="right" indent="1"/>
    </xf>
    <xf numFmtId="0" fontId="1" fillId="0" borderId="15" xfId="0" applyFont="1" applyBorder="1" applyAlignment="1">
      <alignment horizontal="right" indent="1"/>
    </xf>
    <xf numFmtId="0" fontId="1" fillId="0" borderId="16" xfId="0" applyFont="1" applyBorder="1" applyAlignment="1">
      <alignment horizontal="right" indent="1"/>
    </xf>
    <xf numFmtId="0" fontId="0" fillId="0" borderId="17" xfId="0" applyBorder="1" applyAlignment="1">
      <alignment horizontal="right" indent="1"/>
    </xf>
    <xf numFmtId="0" fontId="0" fillId="0" borderId="12" xfId="0" applyBorder="1" applyAlignment="1">
      <alignment horizontal="right" indent="1"/>
    </xf>
    <xf numFmtId="0" fontId="0" fillId="0" borderId="18" xfId="0" applyBorder="1" applyAlignment="1">
      <alignment horizontal="right" indent="1"/>
    </xf>
    <xf numFmtId="0" fontId="1" fillId="0" borderId="18" xfId="0" applyFont="1" applyBorder="1" applyAlignment="1">
      <alignment horizontal="right" indent="1"/>
    </xf>
    <xf numFmtId="0" fontId="1" fillId="0" borderId="20" xfId="0" applyFont="1" applyBorder="1" applyAlignment="1">
      <alignment horizontal="right" indent="1"/>
    </xf>
    <xf numFmtId="0" fontId="0" fillId="0" borderId="22" xfId="0" applyBorder="1" applyAlignment="1">
      <alignment horizontal="left" indent="1"/>
    </xf>
    <xf numFmtId="0" fontId="1" fillId="0" borderId="23" xfId="0" applyFont="1" applyBorder="1" applyAlignment="1">
      <alignment horizontal="left" indent="1"/>
    </xf>
    <xf numFmtId="0" fontId="1" fillId="0" borderId="24" xfId="0" applyFont="1" applyBorder="1" applyAlignment="1">
      <alignment horizontal="left" indent="1"/>
    </xf>
    <xf numFmtId="0" fontId="4" fillId="0" borderId="12" xfId="0" quotePrefix="1" applyFont="1" applyBorder="1" applyAlignment="1">
      <alignment horizontal="right" indent="1"/>
    </xf>
    <xf numFmtId="0" fontId="4" fillId="0" borderId="12" xfId="0" applyFont="1" applyBorder="1" applyAlignment="1">
      <alignment horizontal="right" indent="1"/>
    </xf>
    <xf numFmtId="0" fontId="4" fillId="0" borderId="14" xfId="0" applyFont="1" applyBorder="1" applyAlignment="1">
      <alignment horizontal="right" indent="1"/>
    </xf>
    <xf numFmtId="0" fontId="4" fillId="0" borderId="0" xfId="0" applyFont="1" applyBorder="1" applyAlignment="1">
      <alignment horizontal="right" indent="1"/>
    </xf>
    <xf numFmtId="0" fontId="4" fillId="0" borderId="15" xfId="0" applyFont="1" applyBorder="1" applyAlignment="1">
      <alignment horizontal="right" indent="1"/>
    </xf>
    <xf numFmtId="164" fontId="4" fillId="0" borderId="12" xfId="0" applyNumberFormat="1" applyFont="1" applyBorder="1" applyAlignment="1">
      <alignment horizontal="right" indent="1"/>
    </xf>
    <xf numFmtId="0" fontId="0" fillId="0" borderId="25" xfId="0" applyBorder="1" applyAlignment="1">
      <alignment horizontal="right" indent="1"/>
    </xf>
    <xf numFmtId="164" fontId="0" fillId="0" borderId="26" xfId="0" applyNumberFormat="1" applyBorder="1" applyAlignment="1">
      <alignment horizontal="right" indent="1"/>
    </xf>
    <xf numFmtId="164" fontId="0" fillId="0" borderId="27" xfId="0" applyNumberFormat="1" applyBorder="1" applyAlignment="1">
      <alignment horizontal="right" indent="1"/>
    </xf>
    <xf numFmtId="0" fontId="0" fillId="0" borderId="28" xfId="0" applyBorder="1" applyAlignment="1">
      <alignment horizontal="right" indent="1"/>
    </xf>
    <xf numFmtId="2" fontId="1" fillId="0" borderId="13" xfId="0" applyNumberFormat="1" applyFont="1" applyBorder="1" applyAlignment="1">
      <alignment horizontal="right" indent="1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0" fontId="0" fillId="0" borderId="8" xfId="0" quotePrefix="1" applyBorder="1" applyAlignment="1">
      <alignment horizontal="right" indent="1"/>
    </xf>
    <xf numFmtId="0" fontId="0" fillId="0" borderId="10" xfId="0" quotePrefix="1" applyBorder="1" applyAlignment="1">
      <alignment horizontal="right" indent="1"/>
    </xf>
    <xf numFmtId="0" fontId="0" fillId="0" borderId="10" xfId="0" applyBorder="1" applyAlignment="1">
      <alignment horizontal="right" indent="1"/>
    </xf>
    <xf numFmtId="0" fontId="4" fillId="0" borderId="38" xfId="0" applyFont="1" applyBorder="1" applyAlignment="1">
      <alignment horizontal="right" indent="1"/>
    </xf>
    <xf numFmtId="0" fontId="4" fillId="0" borderId="39" xfId="0" applyFont="1" applyBorder="1" applyAlignment="1">
      <alignment horizontal="right" indent="1"/>
    </xf>
    <xf numFmtId="0" fontId="1" fillId="0" borderId="39" xfId="0" applyFont="1" applyBorder="1" applyAlignment="1">
      <alignment horizontal="right" indent="1"/>
    </xf>
    <xf numFmtId="0" fontId="1" fillId="0" borderId="40" xfId="0" applyFont="1" applyBorder="1" applyAlignment="1">
      <alignment horizontal="right" indent="1"/>
    </xf>
    <xf numFmtId="164" fontId="0" fillId="0" borderId="49" xfId="0" applyNumberFormat="1" applyBorder="1" applyAlignment="1">
      <alignment horizontal="right" indent="1"/>
    </xf>
    <xf numFmtId="0" fontId="1" fillId="2" borderId="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0" borderId="50" xfId="0" applyBorder="1" applyAlignment="1">
      <alignment horizontal="center"/>
    </xf>
    <xf numFmtId="164" fontId="0" fillId="0" borderId="51" xfId="0" applyNumberFormat="1" applyBorder="1" applyAlignment="1">
      <alignment horizontal="right" indent="1"/>
    </xf>
    <xf numFmtId="164" fontId="0" fillId="0" borderId="0" xfId="0" applyNumberFormat="1" applyBorder="1" applyAlignment="1">
      <alignment horizontal="right" indent="1"/>
    </xf>
    <xf numFmtId="164" fontId="0" fillId="0" borderId="0" xfId="0" applyNumberFormat="1"/>
    <xf numFmtId="0" fontId="4" fillId="0" borderId="26" xfId="0" applyFont="1" applyBorder="1" applyAlignment="1">
      <alignment horizontal="right" indent="1"/>
    </xf>
    <xf numFmtId="0" fontId="4" fillId="0" borderId="23" xfId="0" applyFont="1" applyBorder="1" applyAlignment="1">
      <alignment horizontal="left" indent="1"/>
    </xf>
    <xf numFmtId="0" fontId="4" fillId="0" borderId="28" xfId="0" applyFont="1" applyBorder="1" applyAlignment="1">
      <alignment horizontal="right" indent="1"/>
    </xf>
    <xf numFmtId="0" fontId="0" fillId="0" borderId="0" xfId="0" applyBorder="1"/>
    <xf numFmtId="0" fontId="0" fillId="0" borderId="19" xfId="0" applyBorder="1"/>
    <xf numFmtId="0" fontId="0" fillId="0" borderId="13" xfId="0" applyBorder="1"/>
    <xf numFmtId="0" fontId="0" fillId="0" borderId="21" xfId="0" applyBorder="1"/>
    <xf numFmtId="1" fontId="0" fillId="0" borderId="0" xfId="0" applyNumberFormat="1" applyFill="1" applyBorder="1" applyAlignment="1">
      <alignment horizontal="right" indent="1"/>
    </xf>
    <xf numFmtId="1" fontId="0" fillId="0" borderId="0" xfId="0" applyNumberFormat="1" applyBorder="1" applyAlignment="1">
      <alignment horizontal="right" indent="1"/>
    </xf>
    <xf numFmtId="1" fontId="0" fillId="0" borderId="30" xfId="0" applyNumberFormat="1" applyBorder="1" applyAlignment="1">
      <alignment horizontal="right" indent="1"/>
    </xf>
    <xf numFmtId="1" fontId="1" fillId="0" borderId="0" xfId="0" applyNumberFormat="1" applyFont="1" applyBorder="1" applyAlignment="1">
      <alignment horizontal="right" indent="1"/>
    </xf>
    <xf numFmtId="0" fontId="0" fillId="0" borderId="53" xfId="0" applyBorder="1"/>
    <xf numFmtId="1" fontId="0" fillId="0" borderId="6" xfId="0" applyNumberFormat="1" applyFill="1" applyBorder="1" applyAlignment="1">
      <alignment horizontal="right" indent="1"/>
    </xf>
    <xf numFmtId="1" fontId="0" fillId="0" borderId="6" xfId="0" applyNumberFormat="1" applyBorder="1" applyAlignment="1">
      <alignment horizontal="right" indent="1"/>
    </xf>
    <xf numFmtId="1" fontId="4" fillId="0" borderId="6" xfId="0" applyNumberFormat="1" applyFont="1" applyBorder="1" applyAlignment="1">
      <alignment horizontal="right" indent="1"/>
    </xf>
    <xf numFmtId="164" fontId="0" fillId="0" borderId="54" xfId="0" applyNumberFormat="1" applyBorder="1" applyAlignment="1">
      <alignment horizontal="right" indent="1"/>
    </xf>
    <xf numFmtId="164" fontId="0" fillId="0" borderId="55" xfId="0" applyNumberFormat="1" applyBorder="1" applyAlignment="1">
      <alignment horizontal="right" indent="1"/>
    </xf>
    <xf numFmtId="164" fontId="0" fillId="0" borderId="56" xfId="0" applyNumberFormat="1" applyBorder="1" applyAlignment="1">
      <alignment horizontal="right" indent="1"/>
    </xf>
    <xf numFmtId="164" fontId="0" fillId="0" borderId="57" xfId="0" applyNumberFormat="1" applyBorder="1" applyAlignment="1">
      <alignment horizontal="right" indent="1"/>
    </xf>
    <xf numFmtId="1" fontId="4" fillId="0" borderId="8" xfId="0" applyNumberFormat="1" applyFont="1" applyBorder="1" applyAlignment="1">
      <alignment horizontal="right" indent="1"/>
    </xf>
    <xf numFmtId="1" fontId="0" fillId="0" borderId="8" xfId="0" applyNumberFormat="1" applyBorder="1" applyAlignment="1">
      <alignment horizontal="right" indent="1"/>
    </xf>
    <xf numFmtId="1" fontId="0" fillId="0" borderId="8" xfId="0" applyNumberFormat="1" applyFill="1" applyBorder="1" applyAlignment="1">
      <alignment horizontal="right" indent="1"/>
    </xf>
    <xf numFmtId="1" fontId="0" fillId="0" borderId="39" xfId="0" applyNumberFormat="1" applyFill="1" applyBorder="1" applyAlignment="1">
      <alignment horizontal="right" indent="1"/>
    </xf>
    <xf numFmtId="1" fontId="0" fillId="0" borderId="58" xfId="0" applyNumberFormat="1" applyBorder="1" applyAlignment="1">
      <alignment horizontal="right" indent="1"/>
    </xf>
    <xf numFmtId="164" fontId="0" fillId="0" borderId="59" xfId="0" applyNumberFormat="1" applyBorder="1" applyAlignment="1">
      <alignment horizontal="right" indent="1"/>
    </xf>
    <xf numFmtId="1" fontId="0" fillId="0" borderId="39" xfId="0" applyNumberFormat="1" applyBorder="1" applyAlignment="1">
      <alignment horizontal="right" indent="1"/>
    </xf>
    <xf numFmtId="0" fontId="0" fillId="0" borderId="14" xfId="0" applyBorder="1"/>
    <xf numFmtId="0" fontId="0" fillId="0" borderId="15" xfId="0" applyBorder="1"/>
    <xf numFmtId="1" fontId="1" fillId="0" borderId="39" xfId="0" applyNumberFormat="1" applyFont="1" applyBorder="1" applyAlignment="1">
      <alignment horizontal="right" indent="1"/>
    </xf>
    <xf numFmtId="0" fontId="0" fillId="0" borderId="39" xfId="0" applyBorder="1" applyAlignment="1">
      <alignment horizontal="right" indent="1"/>
    </xf>
    <xf numFmtId="2" fontId="1" fillId="0" borderId="40" xfId="0" applyNumberFormat="1" applyFont="1" applyBorder="1" applyAlignment="1">
      <alignment horizontal="right" indent="1"/>
    </xf>
    <xf numFmtId="0" fontId="0" fillId="0" borderId="16" xfId="0" applyBorder="1"/>
    <xf numFmtId="0" fontId="4" fillId="0" borderId="0" xfId="0" applyFont="1"/>
    <xf numFmtId="164" fontId="0" fillId="0" borderId="30" xfId="0" applyNumberFormat="1" applyBorder="1" applyAlignment="1">
      <alignment horizontal="right" indent="1"/>
    </xf>
    <xf numFmtId="1" fontId="0" fillId="0" borderId="26" xfId="0" applyNumberFormat="1" applyBorder="1" applyAlignment="1">
      <alignment horizontal="right" indent="1"/>
    </xf>
    <xf numFmtId="1" fontId="0" fillId="0" borderId="0" xfId="0" applyNumberFormat="1" applyBorder="1"/>
    <xf numFmtId="164" fontId="0" fillId="0" borderId="0" xfId="0" applyNumberFormat="1" applyBorder="1"/>
    <xf numFmtId="164" fontId="0" fillId="0" borderId="15" xfId="0" applyNumberFormat="1" applyBorder="1" applyAlignment="1">
      <alignment horizontal="right" indent="1"/>
    </xf>
    <xf numFmtId="164" fontId="0" fillId="0" borderId="31" xfId="0" applyNumberFormat="1" applyBorder="1" applyAlignment="1">
      <alignment horizontal="right" indent="1"/>
    </xf>
    <xf numFmtId="1" fontId="1" fillId="0" borderId="0" xfId="0" applyNumberFormat="1" applyFont="1" applyBorder="1"/>
    <xf numFmtId="2" fontId="1" fillId="0" borderId="13" xfId="0" applyNumberFormat="1" applyFont="1" applyBorder="1"/>
    <xf numFmtId="0" fontId="1" fillId="2" borderId="43" xfId="0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2" fillId="0" borderId="0" xfId="0" applyFont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39"/>
  <sheetViews>
    <sheetView tabSelected="1" zoomScale="90" zoomScaleNormal="90" workbookViewId="0">
      <selection sqref="A1:BO1"/>
    </sheetView>
  </sheetViews>
  <sheetFormatPr defaultRowHeight="12.75" x14ac:dyDescent="0.2"/>
  <cols>
    <col min="1" max="1" width="15.140625" customWidth="1"/>
    <col min="2" max="2" width="7.7109375" hidden="1" customWidth="1"/>
    <col min="3" max="4" width="9" hidden="1" customWidth="1"/>
    <col min="5" max="5" width="8" hidden="1" customWidth="1"/>
    <col min="6" max="7" width="8.85546875" hidden="1" customWidth="1"/>
    <col min="8" max="8" width="8" hidden="1" customWidth="1"/>
    <col min="9" max="10" width="8.85546875" hidden="1" customWidth="1"/>
    <col min="11" max="11" width="8" hidden="1" customWidth="1"/>
    <col min="12" max="46" width="8.85546875" hidden="1" customWidth="1"/>
    <col min="47" max="49" width="9.7109375" hidden="1" customWidth="1"/>
    <col min="50" max="67" width="9.7109375" customWidth="1"/>
  </cols>
  <sheetData>
    <row r="1" spans="1:67" ht="15.75" x14ac:dyDescent="0.25">
      <c r="A1" s="125" t="s">
        <v>29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</row>
    <row r="2" spans="1:67" ht="15.75" x14ac:dyDescent="0.25">
      <c r="A2" s="125" t="s">
        <v>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</row>
    <row r="3" spans="1:67" ht="15.75" x14ac:dyDescent="0.25">
      <c r="A3" s="125" t="s">
        <v>39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</row>
    <row r="4" spans="1:67" ht="6.75" customHeight="1" thickBot="1" x14ac:dyDescent="0.25"/>
    <row r="5" spans="1:67" ht="13.5" thickTop="1" x14ac:dyDescent="0.2">
      <c r="A5" s="60" t="s">
        <v>16</v>
      </c>
      <c r="B5" s="119" t="s">
        <v>0</v>
      </c>
      <c r="C5" s="120"/>
      <c r="D5" s="121"/>
      <c r="E5" s="118" t="s">
        <v>3</v>
      </c>
      <c r="F5" s="116"/>
      <c r="G5" s="117"/>
      <c r="H5" s="118" t="s">
        <v>4</v>
      </c>
      <c r="I5" s="116"/>
      <c r="J5" s="117"/>
      <c r="K5" s="118" t="s">
        <v>5</v>
      </c>
      <c r="L5" s="116"/>
      <c r="M5" s="117"/>
      <c r="N5" s="118" t="s">
        <v>6</v>
      </c>
      <c r="O5" s="116"/>
      <c r="P5" s="117"/>
      <c r="Q5" s="115" t="s">
        <v>7</v>
      </c>
      <c r="R5" s="116"/>
      <c r="S5" s="117"/>
      <c r="T5" s="115" t="s">
        <v>20</v>
      </c>
      <c r="U5" s="116"/>
      <c r="V5" s="117"/>
      <c r="W5" s="115" t="s">
        <v>21</v>
      </c>
      <c r="X5" s="116"/>
      <c r="Y5" s="117"/>
      <c r="Z5" s="119" t="s">
        <v>22</v>
      </c>
      <c r="AA5" s="120"/>
      <c r="AB5" s="121"/>
      <c r="AC5" s="116" t="s">
        <v>23</v>
      </c>
      <c r="AD5" s="116"/>
      <c r="AE5" s="116"/>
      <c r="AF5" s="119" t="s">
        <v>24</v>
      </c>
      <c r="AG5" s="120"/>
      <c r="AH5" s="127"/>
      <c r="AI5" s="118" t="s">
        <v>25</v>
      </c>
      <c r="AJ5" s="116"/>
      <c r="AK5" s="117"/>
      <c r="AL5" s="115" t="s">
        <v>26</v>
      </c>
      <c r="AM5" s="116"/>
      <c r="AN5" s="117"/>
      <c r="AO5" s="116" t="s">
        <v>30</v>
      </c>
      <c r="AP5" s="116"/>
      <c r="AQ5" s="116"/>
      <c r="AR5" s="115" t="s">
        <v>31</v>
      </c>
      <c r="AS5" s="116"/>
      <c r="AT5" s="117"/>
      <c r="AU5" s="115" t="s">
        <v>32</v>
      </c>
      <c r="AV5" s="116"/>
      <c r="AW5" s="117"/>
      <c r="AX5" s="115" t="s">
        <v>33</v>
      </c>
      <c r="AY5" s="116"/>
      <c r="AZ5" s="117"/>
      <c r="BA5" s="115" t="s">
        <v>34</v>
      </c>
      <c r="BB5" s="116"/>
      <c r="BC5" s="117"/>
      <c r="BD5" s="119" t="s">
        <v>35</v>
      </c>
      <c r="BE5" s="120"/>
      <c r="BF5" s="121"/>
      <c r="BG5" s="115" t="s">
        <v>37</v>
      </c>
      <c r="BH5" s="116"/>
      <c r="BI5" s="117"/>
      <c r="BJ5" s="115" t="s">
        <v>38</v>
      </c>
      <c r="BK5" s="116"/>
      <c r="BL5" s="117"/>
      <c r="BM5" s="116" t="s">
        <v>40</v>
      </c>
      <c r="BN5" s="116"/>
      <c r="BO5" s="126"/>
    </row>
    <row r="6" spans="1:67" ht="12.75" customHeight="1" x14ac:dyDescent="0.2">
      <c r="A6" s="61" t="s">
        <v>17</v>
      </c>
      <c r="B6" s="62" t="s">
        <v>13</v>
      </c>
      <c r="C6" s="63" t="s">
        <v>1</v>
      </c>
      <c r="D6" s="64" t="s">
        <v>2</v>
      </c>
      <c r="E6" s="65" t="s">
        <v>14</v>
      </c>
      <c r="F6" s="66" t="s">
        <v>1</v>
      </c>
      <c r="G6" s="67" t="s">
        <v>12</v>
      </c>
      <c r="H6" s="68" t="s">
        <v>15</v>
      </c>
      <c r="I6" s="66" t="s">
        <v>1</v>
      </c>
      <c r="J6" s="67" t="s">
        <v>12</v>
      </c>
      <c r="K6" s="68" t="s">
        <v>15</v>
      </c>
      <c r="L6" s="66" t="s">
        <v>1</v>
      </c>
      <c r="M6" s="67" t="s">
        <v>12</v>
      </c>
      <c r="N6" s="68" t="s">
        <v>15</v>
      </c>
      <c r="O6" s="66" t="s">
        <v>1</v>
      </c>
      <c r="P6" s="67" t="s">
        <v>12</v>
      </c>
      <c r="Q6" s="65" t="s">
        <v>15</v>
      </c>
      <c r="R6" s="66" t="s">
        <v>1</v>
      </c>
      <c r="S6" s="67" t="s">
        <v>12</v>
      </c>
      <c r="T6" s="65" t="s">
        <v>15</v>
      </c>
      <c r="U6" s="66" t="s">
        <v>1</v>
      </c>
      <c r="V6" s="67" t="s">
        <v>12</v>
      </c>
      <c r="W6" s="65" t="s">
        <v>15</v>
      </c>
      <c r="X6" s="66" t="s">
        <v>1</v>
      </c>
      <c r="Y6" s="67" t="s">
        <v>12</v>
      </c>
      <c r="Z6" s="66" t="s">
        <v>15</v>
      </c>
      <c r="AA6" s="66" t="s">
        <v>1</v>
      </c>
      <c r="AB6" s="67" t="s">
        <v>12</v>
      </c>
      <c r="AC6" s="66" t="s">
        <v>15</v>
      </c>
      <c r="AD6" s="66" t="s">
        <v>1</v>
      </c>
      <c r="AE6" s="66" t="s">
        <v>12</v>
      </c>
      <c r="AF6" s="65" t="s">
        <v>15</v>
      </c>
      <c r="AG6" s="66" t="s">
        <v>1</v>
      </c>
      <c r="AH6" s="67" t="s">
        <v>12</v>
      </c>
      <c r="AI6" s="66" t="s">
        <v>15</v>
      </c>
      <c r="AJ6" s="66" t="s">
        <v>1</v>
      </c>
      <c r="AK6" s="67" t="s">
        <v>12</v>
      </c>
      <c r="AL6" s="65" t="s">
        <v>15</v>
      </c>
      <c r="AM6" s="66" t="s">
        <v>1</v>
      </c>
      <c r="AN6" s="67" t="s">
        <v>12</v>
      </c>
      <c r="AO6" s="66" t="s">
        <v>15</v>
      </c>
      <c r="AP6" s="66" t="s">
        <v>1</v>
      </c>
      <c r="AQ6" s="66" t="s">
        <v>12</v>
      </c>
      <c r="AR6" s="65" t="s">
        <v>15</v>
      </c>
      <c r="AS6" s="66" t="s">
        <v>1</v>
      </c>
      <c r="AT6" s="67" t="s">
        <v>12</v>
      </c>
      <c r="AU6" s="65" t="s">
        <v>15</v>
      </c>
      <c r="AV6" s="66" t="s">
        <v>1</v>
      </c>
      <c r="AW6" s="67" t="s">
        <v>12</v>
      </c>
      <c r="AX6" s="65" t="s">
        <v>15</v>
      </c>
      <c r="AY6" s="66" t="s">
        <v>1</v>
      </c>
      <c r="AZ6" s="67" t="s">
        <v>12</v>
      </c>
      <c r="BA6" s="65" t="s">
        <v>15</v>
      </c>
      <c r="BB6" s="66" t="s">
        <v>1</v>
      </c>
      <c r="BC6" s="67" t="s">
        <v>12</v>
      </c>
      <c r="BD6" s="66" t="s">
        <v>15</v>
      </c>
      <c r="BE6" s="66" t="s">
        <v>1</v>
      </c>
      <c r="BF6" s="67" t="s">
        <v>12</v>
      </c>
      <c r="BG6" s="65" t="s">
        <v>15</v>
      </c>
      <c r="BH6" s="66" t="s">
        <v>1</v>
      </c>
      <c r="BI6" s="67" t="s">
        <v>12</v>
      </c>
      <c r="BJ6" s="65" t="s">
        <v>15</v>
      </c>
      <c r="BK6" s="66" t="s">
        <v>1</v>
      </c>
      <c r="BL6" s="67" t="s">
        <v>12</v>
      </c>
      <c r="BM6" s="66" t="s">
        <v>15</v>
      </c>
      <c r="BN6" s="66" t="s">
        <v>1</v>
      </c>
      <c r="BO6" s="69" t="s">
        <v>12</v>
      </c>
    </row>
    <row r="7" spans="1:67" x14ac:dyDescent="0.2">
      <c r="A7" s="49">
        <v>36</v>
      </c>
      <c r="B7" s="44">
        <v>0</v>
      </c>
      <c r="C7" s="45">
        <v>0</v>
      </c>
      <c r="D7" s="46">
        <v>0</v>
      </c>
      <c r="E7" s="47">
        <v>0</v>
      </c>
      <c r="F7" s="45">
        <v>0</v>
      </c>
      <c r="G7" s="46">
        <v>0</v>
      </c>
      <c r="H7" s="47">
        <v>0</v>
      </c>
      <c r="I7" s="45">
        <v>0</v>
      </c>
      <c r="J7" s="46">
        <v>0</v>
      </c>
      <c r="K7" s="47">
        <v>0</v>
      </c>
      <c r="L7" s="45">
        <v>0</v>
      </c>
      <c r="M7" s="46">
        <v>0</v>
      </c>
      <c r="N7" s="47">
        <v>0</v>
      </c>
      <c r="O7" s="45">
        <v>0</v>
      </c>
      <c r="P7" s="46">
        <v>0</v>
      </c>
      <c r="Q7" s="47">
        <v>0</v>
      </c>
      <c r="R7" s="45">
        <v>0</v>
      </c>
      <c r="S7" s="46">
        <f>R7</f>
        <v>0</v>
      </c>
      <c r="T7" s="47">
        <v>0</v>
      </c>
      <c r="U7" s="45">
        <v>0</v>
      </c>
      <c r="V7" s="46">
        <f>U7</f>
        <v>0</v>
      </c>
      <c r="W7" s="47">
        <v>0</v>
      </c>
      <c r="X7" s="45">
        <f>W7/$W$32</f>
        <v>0</v>
      </c>
      <c r="Y7" s="46">
        <f>X7</f>
        <v>0</v>
      </c>
      <c r="Z7" s="50">
        <v>0</v>
      </c>
      <c r="AA7" s="45">
        <f>Z7/$Z$30</f>
        <v>0</v>
      </c>
      <c r="AB7" s="59">
        <f>AA7</f>
        <v>0</v>
      </c>
      <c r="AC7" s="50">
        <v>1</v>
      </c>
      <c r="AD7" s="45">
        <f>AC7/$AC$30</f>
        <v>3.4246575342465752E-3</v>
      </c>
      <c r="AE7" s="45">
        <f>AD7</f>
        <v>3.4246575342465752E-3</v>
      </c>
      <c r="AF7" s="47">
        <v>0</v>
      </c>
      <c r="AG7" s="45">
        <f>AF7/$AF$30</f>
        <v>0</v>
      </c>
      <c r="AH7" s="46">
        <f>AG7</f>
        <v>0</v>
      </c>
      <c r="AI7" s="50">
        <v>0</v>
      </c>
      <c r="AJ7" s="45">
        <f>AI7/$AI$30</f>
        <v>0</v>
      </c>
      <c r="AK7" s="46">
        <f>AJ7</f>
        <v>0</v>
      </c>
      <c r="AL7" s="76">
        <v>0</v>
      </c>
      <c r="AM7" s="45">
        <f>AL7/$AL$30</f>
        <v>0</v>
      </c>
      <c r="AN7" s="46">
        <v>0</v>
      </c>
      <c r="AO7" s="74">
        <v>0</v>
      </c>
      <c r="AP7" s="45">
        <f>AO7/$AI$30</f>
        <v>0</v>
      </c>
      <c r="AQ7" s="45">
        <v>0</v>
      </c>
      <c r="AR7" s="76">
        <v>0</v>
      </c>
      <c r="AS7" s="45">
        <v>0</v>
      </c>
      <c r="AT7" s="46">
        <v>0</v>
      </c>
      <c r="AU7" s="76">
        <v>0</v>
      </c>
      <c r="AV7" s="45">
        <f>AU7/AU30</f>
        <v>0</v>
      </c>
      <c r="AW7" s="59">
        <f>AV7</f>
        <v>0</v>
      </c>
      <c r="AX7" s="96">
        <v>0</v>
      </c>
      <c r="AY7" s="45">
        <f>AX7/AX30</f>
        <v>0</v>
      </c>
      <c r="AZ7" s="59">
        <f>AY7</f>
        <v>0</v>
      </c>
      <c r="BA7" s="96">
        <v>0</v>
      </c>
      <c r="BB7" s="45">
        <f>BA7/BA30</f>
        <v>0</v>
      </c>
      <c r="BC7" s="59">
        <f>BB7</f>
        <v>0</v>
      </c>
      <c r="BD7" s="82">
        <v>0</v>
      </c>
      <c r="BE7" s="72">
        <f>BD7/BD30</f>
        <v>0</v>
      </c>
      <c r="BF7" s="111">
        <f>BE7</f>
        <v>0</v>
      </c>
      <c r="BG7" s="96">
        <v>0</v>
      </c>
      <c r="BH7" s="45">
        <f>BG7/BG30</f>
        <v>0</v>
      </c>
      <c r="BI7" s="59">
        <f>BH7</f>
        <v>0</v>
      </c>
      <c r="BJ7" s="96">
        <v>0</v>
      </c>
      <c r="BK7" s="45">
        <f>BJ7/BJ30</f>
        <v>0</v>
      </c>
      <c r="BL7" s="59">
        <f>BK7</f>
        <v>0</v>
      </c>
      <c r="BM7" s="81">
        <v>0</v>
      </c>
      <c r="BN7" s="45">
        <f>BM7/BM30</f>
        <v>0</v>
      </c>
      <c r="BO7" s="89">
        <f>BN7</f>
        <v>0</v>
      </c>
    </row>
    <row r="8" spans="1:67" x14ac:dyDescent="0.2">
      <c r="A8" s="70">
        <v>35</v>
      </c>
      <c r="B8" s="44">
        <v>0</v>
      </c>
      <c r="C8" s="45">
        <v>0</v>
      </c>
      <c r="D8" s="46">
        <v>0</v>
      </c>
      <c r="E8" s="47">
        <v>0</v>
      </c>
      <c r="F8" s="45">
        <v>0</v>
      </c>
      <c r="G8" s="46">
        <v>0</v>
      </c>
      <c r="H8" s="47">
        <v>0</v>
      </c>
      <c r="I8" s="45">
        <v>0</v>
      </c>
      <c r="J8" s="46">
        <v>0</v>
      </c>
      <c r="K8" s="47">
        <v>0</v>
      </c>
      <c r="L8" s="45">
        <v>0</v>
      </c>
      <c r="M8" s="46">
        <v>0</v>
      </c>
      <c r="N8" s="47">
        <v>0</v>
      </c>
      <c r="O8" s="45">
        <v>0</v>
      </c>
      <c r="P8" s="46">
        <v>0</v>
      </c>
      <c r="Q8" s="47">
        <v>1</v>
      </c>
      <c r="R8" s="45">
        <v>4.0000000000000001E-3</v>
      </c>
      <c r="S8" s="46">
        <f>R8</f>
        <v>4.0000000000000001E-3</v>
      </c>
      <c r="T8" s="47">
        <v>0</v>
      </c>
      <c r="U8" s="45">
        <v>0</v>
      </c>
      <c r="V8" s="46">
        <v>0</v>
      </c>
      <c r="W8" s="47">
        <v>0</v>
      </c>
      <c r="X8" s="45">
        <v>0</v>
      </c>
      <c r="Y8" s="46">
        <v>0</v>
      </c>
      <c r="Z8" s="50">
        <v>0</v>
      </c>
      <c r="AA8" s="45">
        <v>0</v>
      </c>
      <c r="AB8" s="46">
        <v>0</v>
      </c>
      <c r="AC8" s="50">
        <v>0</v>
      </c>
      <c r="AD8" s="45">
        <f t="shared" ref="AD8:AD29" si="0">AC8/$AC$30</f>
        <v>0</v>
      </c>
      <c r="AE8" s="45">
        <f>SUM(AD7:AD8)</f>
        <v>3.4246575342465752E-3</v>
      </c>
      <c r="AF8" s="47">
        <v>0</v>
      </c>
      <c r="AG8" s="45">
        <f t="shared" ref="AG8:AG29" si="1">AF8/$AF$30</f>
        <v>0</v>
      </c>
      <c r="AH8" s="46">
        <f>SUM(AG7:AG8)</f>
        <v>0</v>
      </c>
      <c r="AI8" s="50">
        <v>0</v>
      </c>
      <c r="AJ8" s="45">
        <f t="shared" ref="AJ8:AJ29" si="2">AI8/$AI$30</f>
        <v>0</v>
      </c>
      <c r="AK8" s="46">
        <f>SUM(AJ7:AJ8)</f>
        <v>0</v>
      </c>
      <c r="AL8" s="47">
        <v>0</v>
      </c>
      <c r="AM8" s="45">
        <f t="shared" ref="AM8:AM30" si="3">AL8/$AL$30</f>
        <v>0</v>
      </c>
      <c r="AN8" s="46">
        <v>0</v>
      </c>
      <c r="AO8" s="50">
        <v>0</v>
      </c>
      <c r="AP8" s="45">
        <f>AO8/$AI$30</f>
        <v>0</v>
      </c>
      <c r="AQ8" s="45">
        <v>0</v>
      </c>
      <c r="AR8" s="47">
        <v>0</v>
      </c>
      <c r="AS8" s="45">
        <v>0</v>
      </c>
      <c r="AT8" s="46">
        <v>0</v>
      </c>
      <c r="AU8" s="47">
        <v>1</v>
      </c>
      <c r="AV8" s="45">
        <f>AU8/$AU$30</f>
        <v>3.5335689045936395E-3</v>
      </c>
      <c r="AW8" s="46">
        <f>SUM(AV7:AV8)</f>
        <v>3.5335689045936395E-3</v>
      </c>
      <c r="AX8" s="86">
        <v>0</v>
      </c>
      <c r="AY8" s="45">
        <f>AX8/$AX$30</f>
        <v>0</v>
      </c>
      <c r="AZ8" s="46">
        <f>SUM(AY7:AY8)</f>
        <v>0</v>
      </c>
      <c r="BA8" s="86">
        <v>0</v>
      </c>
      <c r="BB8" s="45">
        <f>BA8/$BA$30</f>
        <v>0</v>
      </c>
      <c r="BC8" s="46">
        <f>SUM(BB7:BB8)</f>
        <v>0</v>
      </c>
      <c r="BD8" s="108">
        <v>1</v>
      </c>
      <c r="BE8" s="45">
        <f>BD8/$BD$30</f>
        <v>5.9880239520958087E-3</v>
      </c>
      <c r="BF8" s="46">
        <f>SUM(BE7:BE8)</f>
        <v>5.9880239520958087E-3</v>
      </c>
      <c r="BG8" s="86">
        <v>0</v>
      </c>
      <c r="BH8" s="45">
        <f>BG8/$BG$30</f>
        <v>0</v>
      </c>
      <c r="BI8" s="46">
        <f>SUM(BH7:BH8)</f>
        <v>0</v>
      </c>
      <c r="BJ8" s="86">
        <v>0</v>
      </c>
      <c r="BK8" s="45">
        <f>BJ8/$BJ$30</f>
        <v>0</v>
      </c>
      <c r="BL8" s="46">
        <f>SUM(BK7:BK8)</f>
        <v>0</v>
      </c>
      <c r="BM8" s="95">
        <v>0</v>
      </c>
      <c r="BN8" s="45">
        <f>BM8/$BM$30</f>
        <v>0</v>
      </c>
      <c r="BO8" s="90">
        <f>SUM(BN7:BN8)</f>
        <v>0</v>
      </c>
    </row>
    <row r="9" spans="1:67" x14ac:dyDescent="0.2">
      <c r="A9" s="4">
        <v>34</v>
      </c>
      <c r="B9" s="1">
        <v>0</v>
      </c>
      <c r="C9" s="13">
        <v>0</v>
      </c>
      <c r="D9" s="14">
        <v>0</v>
      </c>
      <c r="E9" s="10">
        <v>0</v>
      </c>
      <c r="F9" s="13">
        <v>0</v>
      </c>
      <c r="G9" s="14">
        <v>0</v>
      </c>
      <c r="H9" s="10">
        <v>0</v>
      </c>
      <c r="I9" s="13">
        <v>0</v>
      </c>
      <c r="J9" s="14">
        <v>0</v>
      </c>
      <c r="K9" s="10">
        <v>0</v>
      </c>
      <c r="L9" s="13">
        <v>0</v>
      </c>
      <c r="M9" s="14">
        <v>0</v>
      </c>
      <c r="N9" s="10">
        <v>1</v>
      </c>
      <c r="O9" s="13">
        <v>7.0000000000000001E-3</v>
      </c>
      <c r="P9" s="14">
        <f>O9</f>
        <v>7.0000000000000001E-3</v>
      </c>
      <c r="Q9" s="10">
        <v>0</v>
      </c>
      <c r="R9" s="13">
        <v>0</v>
      </c>
      <c r="S9" s="14">
        <f>R9+R8</f>
        <v>4.0000000000000001E-3</v>
      </c>
      <c r="T9" s="10">
        <v>1</v>
      </c>
      <c r="U9" s="13">
        <f>T9/259</f>
        <v>3.8610038610038611E-3</v>
      </c>
      <c r="V9" s="14">
        <f>U9</f>
        <v>3.8610038610038611E-3</v>
      </c>
      <c r="W9" s="10">
        <v>0</v>
      </c>
      <c r="X9" s="45">
        <f t="shared" ref="X9:X29" si="4">W9/$W$32</f>
        <v>0</v>
      </c>
      <c r="Y9" s="14">
        <f>X9</f>
        <v>0</v>
      </c>
      <c r="Z9" s="51">
        <v>0</v>
      </c>
      <c r="AA9" s="45">
        <f t="shared" ref="AA9:AA29" si="5">Z9/$Z$30</f>
        <v>0</v>
      </c>
      <c r="AB9" s="14">
        <f>AA9+AA7</f>
        <v>0</v>
      </c>
      <c r="AC9" s="51">
        <v>1</v>
      </c>
      <c r="AD9" s="45">
        <f t="shared" si="0"/>
        <v>3.4246575342465752E-3</v>
      </c>
      <c r="AE9" s="13">
        <f>SUM(AD7:AD9)</f>
        <v>6.8493150684931503E-3</v>
      </c>
      <c r="AF9" s="10">
        <v>1</v>
      </c>
      <c r="AG9" s="45">
        <f t="shared" si="1"/>
        <v>4.2372881355932203E-3</v>
      </c>
      <c r="AH9" s="14">
        <f>SUM(AG7:AG9)</f>
        <v>4.2372881355932203E-3</v>
      </c>
      <c r="AI9" s="51">
        <v>1</v>
      </c>
      <c r="AJ9" s="45">
        <f t="shared" si="2"/>
        <v>4.0000000000000001E-3</v>
      </c>
      <c r="AK9" s="14">
        <f>SUM(AJ7:AJ9)</f>
        <v>4.0000000000000001E-3</v>
      </c>
      <c r="AL9" s="10">
        <v>0</v>
      </c>
      <c r="AM9" s="45">
        <f t="shared" si="3"/>
        <v>0</v>
      </c>
      <c r="AN9" s="14">
        <v>0</v>
      </c>
      <c r="AO9" s="51">
        <v>1</v>
      </c>
      <c r="AP9" s="45">
        <f>AO9/$AI$30</f>
        <v>4.0000000000000001E-3</v>
      </c>
      <c r="AQ9" s="13">
        <v>0</v>
      </c>
      <c r="AR9" s="10">
        <v>1</v>
      </c>
      <c r="AS9" s="45">
        <f>AR9/AR30</f>
        <v>3.90625E-3</v>
      </c>
      <c r="AT9" s="14">
        <f>AS9</f>
        <v>3.90625E-3</v>
      </c>
      <c r="AU9" s="10">
        <v>1</v>
      </c>
      <c r="AV9" s="45">
        <f t="shared" ref="AV9:AV30" si="6">AU9/$AU$30</f>
        <v>3.5335689045936395E-3</v>
      </c>
      <c r="AW9" s="46">
        <f>SUM(AV7:AV9)</f>
        <v>7.0671378091872791E-3</v>
      </c>
      <c r="AX9" s="87">
        <v>2</v>
      </c>
      <c r="AY9" s="45">
        <f t="shared" ref="AY9:AY29" si="7">AX9/$AX$30</f>
        <v>7.6628352490421452E-3</v>
      </c>
      <c r="AZ9" s="46">
        <f>SUM(AY7:AY9)</f>
        <v>7.6628352490421452E-3</v>
      </c>
      <c r="BA9" s="87">
        <v>3</v>
      </c>
      <c r="BB9" s="45">
        <f t="shared" ref="BB9:BB29" si="8">BA9/$BA$30</f>
        <v>1.9867549668874173E-2</v>
      </c>
      <c r="BC9" s="46">
        <f>SUM(BB7:BB9)</f>
        <v>1.9867549668874173E-2</v>
      </c>
      <c r="BD9" s="108">
        <v>1</v>
      </c>
      <c r="BE9" s="45">
        <f t="shared" ref="BE9:BE28" si="9">BD9/$BD$30</f>
        <v>5.9880239520958087E-3</v>
      </c>
      <c r="BF9" s="46">
        <f>SUM(BE7:BE9)</f>
        <v>1.1976047904191617E-2</v>
      </c>
      <c r="BG9" s="87">
        <v>3</v>
      </c>
      <c r="BH9" s="45">
        <f t="shared" ref="BH9:BH28" si="10">BG9/$BG$30</f>
        <v>2.6315789473684209E-2</v>
      </c>
      <c r="BI9" s="46">
        <f>SUM(BH7:BH9)</f>
        <v>2.6315789473684209E-2</v>
      </c>
      <c r="BJ9" s="87">
        <v>1</v>
      </c>
      <c r="BK9" s="45">
        <f t="shared" ref="BK9:BK28" si="11">BJ9/$BJ$30</f>
        <v>1.8867924528301886E-2</v>
      </c>
      <c r="BL9" s="46">
        <f>SUM(BK7:BK9)</f>
        <v>1.8867924528301886E-2</v>
      </c>
      <c r="BM9" s="94">
        <v>0</v>
      </c>
      <c r="BN9" s="45">
        <f t="shared" ref="BN9:BN30" si="12">BM9/$BM$30</f>
        <v>0</v>
      </c>
      <c r="BO9" s="90">
        <f>SUM(BN7:BN9)</f>
        <v>0</v>
      </c>
    </row>
    <row r="10" spans="1:67" x14ac:dyDescent="0.2">
      <c r="A10" s="4">
        <v>33</v>
      </c>
      <c r="B10" s="1">
        <v>0</v>
      </c>
      <c r="C10" s="13">
        <v>0</v>
      </c>
      <c r="D10" s="14">
        <v>0</v>
      </c>
      <c r="E10" s="10">
        <v>0</v>
      </c>
      <c r="F10" s="13">
        <v>0</v>
      </c>
      <c r="G10" s="14">
        <v>0</v>
      </c>
      <c r="H10" s="10">
        <v>2</v>
      </c>
      <c r="I10" s="13">
        <v>1.7000000000000001E-2</v>
      </c>
      <c r="J10" s="13">
        <v>1.7000000000000001E-2</v>
      </c>
      <c r="K10" s="10">
        <v>2</v>
      </c>
      <c r="L10" s="13">
        <v>2.1999999999999999E-2</v>
      </c>
      <c r="M10" s="13">
        <v>2.1999999999999999E-2</v>
      </c>
      <c r="N10" s="10">
        <v>0</v>
      </c>
      <c r="O10" s="13">
        <v>0</v>
      </c>
      <c r="P10" s="14">
        <f>P9</f>
        <v>7.0000000000000001E-3</v>
      </c>
      <c r="Q10" s="10">
        <v>1</v>
      </c>
      <c r="R10" s="13">
        <v>4.0000000000000001E-3</v>
      </c>
      <c r="S10" s="14">
        <f>S9+R10</f>
        <v>8.0000000000000002E-3</v>
      </c>
      <c r="T10" s="10">
        <v>2</v>
      </c>
      <c r="U10" s="13">
        <f t="shared" ref="U10:U28" si="13">T10/259</f>
        <v>7.7220077220077222E-3</v>
      </c>
      <c r="V10" s="14">
        <f t="shared" ref="V10:V29" si="14">U10+V9</f>
        <v>1.1583011583011584E-2</v>
      </c>
      <c r="W10" s="10">
        <v>1</v>
      </c>
      <c r="X10" s="45">
        <f t="shared" si="4"/>
        <v>3.2362459546925568E-3</v>
      </c>
      <c r="Y10" s="14">
        <f t="shared" ref="Y10:Y29" si="15">X10+Y9</f>
        <v>3.2362459546925568E-3</v>
      </c>
      <c r="Z10" s="51">
        <v>1</v>
      </c>
      <c r="AA10" s="45">
        <f t="shared" si="5"/>
        <v>3.5211267605633804E-3</v>
      </c>
      <c r="AB10" s="14">
        <f>AA10+AA9+AA7</f>
        <v>3.5211267605633804E-3</v>
      </c>
      <c r="AC10" s="51">
        <v>1</v>
      </c>
      <c r="AD10" s="45">
        <f t="shared" si="0"/>
        <v>3.4246575342465752E-3</v>
      </c>
      <c r="AE10" s="13">
        <f>SUM(AD7:AD10)</f>
        <v>1.0273972602739725E-2</v>
      </c>
      <c r="AF10" s="10">
        <v>1</v>
      </c>
      <c r="AG10" s="45">
        <f t="shared" si="1"/>
        <v>4.2372881355932203E-3</v>
      </c>
      <c r="AH10" s="14">
        <f>SUM(AG7:AG10)</f>
        <v>8.4745762711864406E-3</v>
      </c>
      <c r="AI10" s="51">
        <v>1</v>
      </c>
      <c r="AJ10" s="45">
        <f t="shared" si="2"/>
        <v>4.0000000000000001E-3</v>
      </c>
      <c r="AK10" s="14">
        <f>SUM(AJ7:AJ10)</f>
        <v>8.0000000000000002E-3</v>
      </c>
      <c r="AL10" s="10">
        <v>6</v>
      </c>
      <c r="AM10" s="45">
        <f t="shared" si="3"/>
        <v>1.9607843137254902E-2</v>
      </c>
      <c r="AN10" s="14">
        <f>AL10/AL30</f>
        <v>1.9607843137254902E-2</v>
      </c>
      <c r="AO10" s="51">
        <v>4</v>
      </c>
      <c r="AP10" s="45">
        <f>AO10/$AO$30</f>
        <v>1.3651877133105802E-2</v>
      </c>
      <c r="AQ10" s="13">
        <f>AO10/AO30</f>
        <v>1.3651877133105802E-2</v>
      </c>
      <c r="AR10" s="10">
        <v>2</v>
      </c>
      <c r="AS10" s="45">
        <f>AR10/$AR$30</f>
        <v>7.8125E-3</v>
      </c>
      <c r="AT10" s="14">
        <f>AS10+AT9</f>
        <v>1.171875E-2</v>
      </c>
      <c r="AU10" s="10">
        <v>5</v>
      </c>
      <c r="AV10" s="45">
        <f t="shared" si="6"/>
        <v>1.7667844522968199E-2</v>
      </c>
      <c r="AW10" s="14">
        <f>AV10+AW9</f>
        <v>2.4734982332155479E-2</v>
      </c>
      <c r="AX10" s="88">
        <v>4</v>
      </c>
      <c r="AY10" s="45">
        <f t="shared" si="7"/>
        <v>1.532567049808429E-2</v>
      </c>
      <c r="AZ10" s="14">
        <f>AY10+AZ9</f>
        <v>2.2988505747126436E-2</v>
      </c>
      <c r="BA10" s="88">
        <v>3</v>
      </c>
      <c r="BB10" s="45">
        <f t="shared" si="8"/>
        <v>1.9867549668874173E-2</v>
      </c>
      <c r="BC10" s="14">
        <f>BB10+BC9</f>
        <v>3.9735099337748346E-2</v>
      </c>
      <c r="BD10" s="94">
        <v>3</v>
      </c>
      <c r="BE10" s="45">
        <f t="shared" si="9"/>
        <v>1.7964071856287425E-2</v>
      </c>
      <c r="BF10" s="14">
        <f>BE10+BF9</f>
        <v>2.9940119760479042E-2</v>
      </c>
      <c r="BG10" s="88">
        <v>4</v>
      </c>
      <c r="BH10" s="45">
        <f t="shared" si="10"/>
        <v>3.5087719298245612E-2</v>
      </c>
      <c r="BI10" s="14">
        <f>BH10+BI9</f>
        <v>6.1403508771929821E-2</v>
      </c>
      <c r="BJ10" s="88">
        <v>0</v>
      </c>
      <c r="BK10" s="45">
        <f t="shared" si="11"/>
        <v>0</v>
      </c>
      <c r="BL10" s="14">
        <f>BK10+BL9</f>
        <v>1.8867924528301886E-2</v>
      </c>
      <c r="BM10" s="93">
        <v>0</v>
      </c>
      <c r="BN10" s="45">
        <f t="shared" si="12"/>
        <v>0</v>
      </c>
      <c r="BO10" s="91">
        <f>BN10+BO9</f>
        <v>0</v>
      </c>
    </row>
    <row r="11" spans="1:67" x14ac:dyDescent="0.2">
      <c r="A11" s="4">
        <v>32</v>
      </c>
      <c r="B11" s="1">
        <v>1</v>
      </c>
      <c r="C11" s="13">
        <v>8.9999999999999993E-3</v>
      </c>
      <c r="D11" s="13">
        <v>8.9999999999999993E-3</v>
      </c>
      <c r="E11" s="10">
        <v>0</v>
      </c>
      <c r="F11" s="13">
        <v>0</v>
      </c>
      <c r="G11" s="14">
        <v>0</v>
      </c>
      <c r="H11" s="10">
        <v>3</v>
      </c>
      <c r="I11" s="13">
        <v>2.5999999999999999E-2</v>
      </c>
      <c r="J11" s="14">
        <f>J10+I11</f>
        <v>4.2999999999999997E-2</v>
      </c>
      <c r="K11" s="10">
        <v>2</v>
      </c>
      <c r="L11" s="13">
        <v>2.1999999999999999E-2</v>
      </c>
      <c r="M11" s="14">
        <f>M10+L11</f>
        <v>4.3999999999999997E-2</v>
      </c>
      <c r="N11" s="10">
        <v>2</v>
      </c>
      <c r="O11" s="13">
        <v>1.4E-2</v>
      </c>
      <c r="P11" s="14">
        <f>P10+O11</f>
        <v>2.1000000000000001E-2</v>
      </c>
      <c r="Q11" s="10">
        <v>1</v>
      </c>
      <c r="R11" s="13">
        <v>4.0000000000000001E-3</v>
      </c>
      <c r="S11" s="14">
        <f t="shared" ref="S11:S28" si="16">S10+R11</f>
        <v>1.2E-2</v>
      </c>
      <c r="T11" s="10">
        <v>2</v>
      </c>
      <c r="U11" s="13">
        <f t="shared" si="13"/>
        <v>7.7220077220077222E-3</v>
      </c>
      <c r="V11" s="14">
        <f t="shared" si="14"/>
        <v>1.9305019305019308E-2</v>
      </c>
      <c r="W11" s="10">
        <v>4</v>
      </c>
      <c r="X11" s="45">
        <f t="shared" si="4"/>
        <v>1.2944983818770227E-2</v>
      </c>
      <c r="Y11" s="14">
        <f t="shared" si="15"/>
        <v>1.6181229773462785E-2</v>
      </c>
      <c r="Z11" s="51">
        <v>2</v>
      </c>
      <c r="AA11" s="45">
        <f t="shared" si="5"/>
        <v>7.0422535211267607E-3</v>
      </c>
      <c r="AB11" s="14">
        <f>AA11+AA10+AA9+AA7</f>
        <v>1.0563380281690141E-2</v>
      </c>
      <c r="AC11" s="51">
        <v>1</v>
      </c>
      <c r="AD11" s="45">
        <f t="shared" si="0"/>
        <v>3.4246575342465752E-3</v>
      </c>
      <c r="AE11" s="13">
        <f>SUM(AD7:AD11)</f>
        <v>1.3698630136986301E-2</v>
      </c>
      <c r="AF11" s="10">
        <v>4</v>
      </c>
      <c r="AG11" s="45">
        <f t="shared" si="1"/>
        <v>1.6949152542372881E-2</v>
      </c>
      <c r="AH11" s="14">
        <f>SUM(AG7:AG11)</f>
        <v>2.5423728813559324E-2</v>
      </c>
      <c r="AI11" s="51">
        <v>6</v>
      </c>
      <c r="AJ11" s="45">
        <f t="shared" si="2"/>
        <v>2.4E-2</v>
      </c>
      <c r="AK11" s="14">
        <f>SUM(AJ7:AJ11)</f>
        <v>3.2000000000000001E-2</v>
      </c>
      <c r="AL11" s="10">
        <v>6</v>
      </c>
      <c r="AM11" s="45">
        <f t="shared" si="3"/>
        <v>1.9607843137254902E-2</v>
      </c>
      <c r="AN11" s="14">
        <f>SUM(AM7:AM11)</f>
        <v>3.9215686274509803E-2</v>
      </c>
      <c r="AO11" s="51">
        <v>3</v>
      </c>
      <c r="AP11" s="45">
        <f t="shared" ref="AP11:AP29" si="17">AO11/$AO$30</f>
        <v>1.0238907849829351E-2</v>
      </c>
      <c r="AQ11" s="13">
        <f>SUM(AP7:AP11)</f>
        <v>2.7890784982935152E-2</v>
      </c>
      <c r="AR11" s="10">
        <v>4</v>
      </c>
      <c r="AS11" s="45">
        <f t="shared" ref="AS11:AS29" si="18">AR11/$AR$30</f>
        <v>1.5625E-2</v>
      </c>
      <c r="AT11" s="14">
        <f t="shared" ref="AT11:AT29" si="19">AS11+AT10</f>
        <v>2.734375E-2</v>
      </c>
      <c r="AU11" s="10">
        <v>4</v>
      </c>
      <c r="AV11" s="45">
        <f t="shared" si="6"/>
        <v>1.4134275618374558E-2</v>
      </c>
      <c r="AW11" s="14">
        <f t="shared" ref="AW11:AW29" si="20">AV11+AW10</f>
        <v>3.8869257950530034E-2</v>
      </c>
      <c r="AX11" s="87">
        <v>5</v>
      </c>
      <c r="AY11" s="45">
        <f t="shared" si="7"/>
        <v>1.9157088122605363E-2</v>
      </c>
      <c r="AZ11" s="14">
        <f t="shared" ref="AZ11:AZ29" si="21">AY11+AZ10</f>
        <v>4.2145593869731796E-2</v>
      </c>
      <c r="BA11" s="87">
        <v>6</v>
      </c>
      <c r="BB11" s="45">
        <f t="shared" si="8"/>
        <v>3.9735099337748346E-2</v>
      </c>
      <c r="BC11" s="14">
        <f t="shared" ref="BC11:BC29" si="22">BB11+BC10</f>
        <v>7.9470198675496692E-2</v>
      </c>
      <c r="BD11" s="94">
        <v>6</v>
      </c>
      <c r="BE11" s="45">
        <f t="shared" si="9"/>
        <v>3.5928143712574849E-2</v>
      </c>
      <c r="BF11" s="14">
        <f t="shared" ref="BF11:BF29" si="23">BE11+BF10</f>
        <v>6.5868263473053884E-2</v>
      </c>
      <c r="BG11" s="87">
        <v>2</v>
      </c>
      <c r="BH11" s="45">
        <f t="shared" si="10"/>
        <v>1.7543859649122806E-2</v>
      </c>
      <c r="BI11" s="14">
        <f t="shared" ref="BI11:BI29" si="24">BH11+BI10</f>
        <v>7.8947368421052627E-2</v>
      </c>
      <c r="BJ11" s="87">
        <v>1</v>
      </c>
      <c r="BK11" s="45">
        <f t="shared" si="11"/>
        <v>1.8867924528301886E-2</v>
      </c>
      <c r="BL11" s="14">
        <f t="shared" ref="BL11:BL29" si="25">BK11+BL10</f>
        <v>3.7735849056603772E-2</v>
      </c>
      <c r="BM11" s="94">
        <v>1</v>
      </c>
      <c r="BN11" s="45">
        <f t="shared" si="12"/>
        <v>2.2222222222222223E-2</v>
      </c>
      <c r="BO11" s="91">
        <f t="shared" ref="BO11:BO29" si="26">BN11+BO10</f>
        <v>2.2222222222222223E-2</v>
      </c>
    </row>
    <row r="12" spans="1:67" x14ac:dyDescent="0.2">
      <c r="A12" s="4">
        <v>31</v>
      </c>
      <c r="B12" s="1">
        <v>2</v>
      </c>
      <c r="C12" s="13">
        <v>1.7000000000000001E-2</v>
      </c>
      <c r="D12" s="14">
        <f>D11+C12</f>
        <v>2.6000000000000002E-2</v>
      </c>
      <c r="E12" s="10">
        <v>3</v>
      </c>
      <c r="F12" s="13">
        <v>3.1E-2</v>
      </c>
      <c r="G12" s="13">
        <v>3.1E-2</v>
      </c>
      <c r="H12" s="10">
        <v>5</v>
      </c>
      <c r="I12" s="13">
        <v>4.2999999999999997E-2</v>
      </c>
      <c r="J12" s="14">
        <f t="shared" ref="J12:J24" si="27">J11+I12</f>
        <v>8.5999999999999993E-2</v>
      </c>
      <c r="K12" s="10">
        <v>3</v>
      </c>
      <c r="L12" s="13">
        <v>3.3000000000000002E-2</v>
      </c>
      <c r="M12" s="14">
        <f t="shared" ref="M12:M23" si="28">M11+L12</f>
        <v>7.6999999999999999E-2</v>
      </c>
      <c r="N12" s="10">
        <v>6</v>
      </c>
      <c r="O12" s="13">
        <v>4.2999999999999997E-2</v>
      </c>
      <c r="P12" s="14">
        <f t="shared" ref="P12:P25" si="29">P11+O12</f>
        <v>6.4000000000000001E-2</v>
      </c>
      <c r="Q12" s="10">
        <v>5</v>
      </c>
      <c r="R12" s="13">
        <v>2.1000000000000001E-2</v>
      </c>
      <c r="S12" s="14">
        <f t="shared" si="16"/>
        <v>3.3000000000000002E-2</v>
      </c>
      <c r="T12" s="10">
        <v>3</v>
      </c>
      <c r="U12" s="13">
        <f t="shared" si="13"/>
        <v>1.1583011583011582E-2</v>
      </c>
      <c r="V12" s="14">
        <f t="shared" si="14"/>
        <v>3.0888030888030889E-2</v>
      </c>
      <c r="W12" s="10">
        <v>3</v>
      </c>
      <c r="X12" s="45">
        <f t="shared" si="4"/>
        <v>9.7087378640776691E-3</v>
      </c>
      <c r="Y12" s="14">
        <f t="shared" si="15"/>
        <v>2.5889967637540454E-2</v>
      </c>
      <c r="Z12" s="51">
        <v>10</v>
      </c>
      <c r="AA12" s="45">
        <f t="shared" si="5"/>
        <v>3.5211267605633804E-2</v>
      </c>
      <c r="AB12" s="14">
        <f>AA12+AA11+AA10+AA9+AA7</f>
        <v>4.5774647887323945E-2</v>
      </c>
      <c r="AC12" s="51">
        <v>6</v>
      </c>
      <c r="AD12" s="45">
        <f t="shared" si="0"/>
        <v>2.0547945205479451E-2</v>
      </c>
      <c r="AE12" s="13">
        <f>SUM(AD7:AD12)</f>
        <v>3.4246575342465752E-2</v>
      </c>
      <c r="AF12" s="10">
        <v>5</v>
      </c>
      <c r="AG12" s="45">
        <f t="shared" si="1"/>
        <v>2.1186440677966101E-2</v>
      </c>
      <c r="AH12" s="14">
        <f>SUM(AG7:AG12)</f>
        <v>4.6610169491525424E-2</v>
      </c>
      <c r="AI12" s="51">
        <v>5</v>
      </c>
      <c r="AJ12" s="45">
        <f t="shared" si="2"/>
        <v>0.02</v>
      </c>
      <c r="AK12" s="14">
        <f>SUM(AJ7:AJ12)</f>
        <v>5.2000000000000005E-2</v>
      </c>
      <c r="AL12" s="10">
        <v>9</v>
      </c>
      <c r="AM12" s="45">
        <f t="shared" si="3"/>
        <v>2.9411764705882353E-2</v>
      </c>
      <c r="AN12" s="14">
        <f>SUM(AM8:AM12)</f>
        <v>6.8627450980392163E-2</v>
      </c>
      <c r="AO12" s="51">
        <v>2</v>
      </c>
      <c r="AP12" s="45">
        <f t="shared" si="17"/>
        <v>6.8259385665529011E-3</v>
      </c>
      <c r="AQ12" s="13">
        <f>SUM(AP8:AP12)</f>
        <v>3.471672354948805E-2</v>
      </c>
      <c r="AR12" s="10">
        <v>2</v>
      </c>
      <c r="AS12" s="45">
        <f t="shared" si="18"/>
        <v>7.8125E-3</v>
      </c>
      <c r="AT12" s="14">
        <f t="shared" si="19"/>
        <v>3.515625E-2</v>
      </c>
      <c r="AU12" s="10">
        <v>2</v>
      </c>
      <c r="AV12" s="45">
        <f t="shared" si="6"/>
        <v>7.0671378091872791E-3</v>
      </c>
      <c r="AW12" s="14">
        <f t="shared" si="20"/>
        <v>4.5936395759717315E-2</v>
      </c>
      <c r="AX12" s="86">
        <v>7</v>
      </c>
      <c r="AY12" s="45">
        <f t="shared" si="7"/>
        <v>2.681992337164751E-2</v>
      </c>
      <c r="AZ12" s="14">
        <f t="shared" si="21"/>
        <v>6.8965517241379309E-2</v>
      </c>
      <c r="BA12" s="86">
        <v>3</v>
      </c>
      <c r="BB12" s="45">
        <f t="shared" si="8"/>
        <v>1.9867549668874173E-2</v>
      </c>
      <c r="BC12" s="14">
        <f t="shared" si="22"/>
        <v>9.9337748344370869E-2</v>
      </c>
      <c r="BD12" s="94">
        <v>4</v>
      </c>
      <c r="BE12" s="45">
        <f t="shared" si="9"/>
        <v>2.3952095808383235E-2</v>
      </c>
      <c r="BF12" s="14">
        <f t="shared" si="23"/>
        <v>8.9820359281437112E-2</v>
      </c>
      <c r="BG12" s="86">
        <v>6</v>
      </c>
      <c r="BH12" s="45">
        <f t="shared" si="10"/>
        <v>5.2631578947368418E-2</v>
      </c>
      <c r="BI12" s="14">
        <f t="shared" si="24"/>
        <v>0.13157894736842105</v>
      </c>
      <c r="BJ12" s="86">
        <v>2</v>
      </c>
      <c r="BK12" s="45">
        <f t="shared" si="11"/>
        <v>3.7735849056603772E-2</v>
      </c>
      <c r="BL12" s="14">
        <f t="shared" si="25"/>
        <v>7.5471698113207544E-2</v>
      </c>
      <c r="BM12" s="95">
        <v>1</v>
      </c>
      <c r="BN12" s="45">
        <f t="shared" si="12"/>
        <v>2.2222222222222223E-2</v>
      </c>
      <c r="BO12" s="91">
        <f t="shared" si="26"/>
        <v>4.4444444444444446E-2</v>
      </c>
    </row>
    <row r="13" spans="1:67" x14ac:dyDescent="0.2">
      <c r="A13" s="4">
        <v>30</v>
      </c>
      <c r="B13" s="1">
        <v>11</v>
      </c>
      <c r="C13" s="13">
        <v>9.6000000000000002E-2</v>
      </c>
      <c r="D13" s="14">
        <f t="shared" ref="D13:D24" si="30">D12+C13</f>
        <v>0.122</v>
      </c>
      <c r="E13" s="10">
        <v>4</v>
      </c>
      <c r="F13" s="13">
        <v>4.1000000000000002E-2</v>
      </c>
      <c r="G13" s="14">
        <f>G12+F13</f>
        <v>7.2000000000000008E-2</v>
      </c>
      <c r="H13" s="10">
        <v>7</v>
      </c>
      <c r="I13" s="13">
        <v>0.06</v>
      </c>
      <c r="J13" s="14">
        <f t="shared" si="27"/>
        <v>0.14599999999999999</v>
      </c>
      <c r="K13" s="10">
        <v>2</v>
      </c>
      <c r="L13" s="13">
        <v>2.1999999999999999E-2</v>
      </c>
      <c r="M13" s="14">
        <f t="shared" si="28"/>
        <v>9.9000000000000005E-2</v>
      </c>
      <c r="N13" s="10">
        <v>3</v>
      </c>
      <c r="O13" s="13">
        <v>2.1999999999999999E-2</v>
      </c>
      <c r="P13" s="14">
        <f t="shared" si="29"/>
        <v>8.5999999999999993E-2</v>
      </c>
      <c r="Q13" s="10">
        <v>6</v>
      </c>
      <c r="R13" s="13">
        <v>2.5000000000000001E-2</v>
      </c>
      <c r="S13" s="14">
        <f t="shared" si="16"/>
        <v>5.8000000000000003E-2</v>
      </c>
      <c r="T13" s="10">
        <v>5</v>
      </c>
      <c r="U13" s="13">
        <f t="shared" si="13"/>
        <v>1.9305019305019305E-2</v>
      </c>
      <c r="V13" s="14">
        <f t="shared" si="14"/>
        <v>5.019305019305019E-2</v>
      </c>
      <c r="W13" s="10">
        <v>7</v>
      </c>
      <c r="X13" s="45">
        <f t="shared" si="4"/>
        <v>2.2653721682847898E-2</v>
      </c>
      <c r="Y13" s="14">
        <f t="shared" si="15"/>
        <v>4.8543689320388356E-2</v>
      </c>
      <c r="Z13" s="51">
        <v>8</v>
      </c>
      <c r="AA13" s="45">
        <f t="shared" si="5"/>
        <v>2.8169014084507043E-2</v>
      </c>
      <c r="AB13" s="14">
        <f>AA13+AA12+AA11+AA10+AA9+AA7</f>
        <v>7.3943661971830985E-2</v>
      </c>
      <c r="AC13" s="51">
        <v>6</v>
      </c>
      <c r="AD13" s="45">
        <f t="shared" si="0"/>
        <v>2.0547945205479451E-2</v>
      </c>
      <c r="AE13" s="13">
        <f>SUM(AD7:AD13)</f>
        <v>5.4794520547945202E-2</v>
      </c>
      <c r="AF13" s="10">
        <v>5</v>
      </c>
      <c r="AG13" s="45">
        <f t="shared" si="1"/>
        <v>2.1186440677966101E-2</v>
      </c>
      <c r="AH13" s="14">
        <f>SUM(AG7:AG13)</f>
        <v>6.7796610169491525E-2</v>
      </c>
      <c r="AI13" s="51">
        <v>4</v>
      </c>
      <c r="AJ13" s="45">
        <f t="shared" si="2"/>
        <v>1.6E-2</v>
      </c>
      <c r="AK13" s="14">
        <f>SUM(AJ7:AJ13)</f>
        <v>6.8000000000000005E-2</v>
      </c>
      <c r="AL13" s="10">
        <v>10</v>
      </c>
      <c r="AM13" s="45">
        <f t="shared" si="3"/>
        <v>3.2679738562091505E-2</v>
      </c>
      <c r="AN13" s="14">
        <f>SUM(AM7:AM13)</f>
        <v>0.10130718954248366</v>
      </c>
      <c r="AO13" s="51">
        <v>8</v>
      </c>
      <c r="AP13" s="45">
        <f t="shared" si="17"/>
        <v>2.7303754266211604E-2</v>
      </c>
      <c r="AQ13" s="13">
        <f>SUM(AP7:AP13)</f>
        <v>6.2020477815699651E-2</v>
      </c>
      <c r="AR13" s="10">
        <v>6</v>
      </c>
      <c r="AS13" s="45">
        <f t="shared" si="18"/>
        <v>2.34375E-2</v>
      </c>
      <c r="AT13" s="14">
        <f t="shared" si="19"/>
        <v>5.859375E-2</v>
      </c>
      <c r="AU13" s="10">
        <v>11</v>
      </c>
      <c r="AV13" s="45">
        <f t="shared" si="6"/>
        <v>3.8869257950530034E-2</v>
      </c>
      <c r="AW13" s="14">
        <f t="shared" si="20"/>
        <v>8.4805653710247342E-2</v>
      </c>
      <c r="AX13" s="86">
        <v>9</v>
      </c>
      <c r="AY13" s="45">
        <f t="shared" si="7"/>
        <v>3.4482758620689655E-2</v>
      </c>
      <c r="AZ13" s="14">
        <f t="shared" si="21"/>
        <v>0.10344827586206896</v>
      </c>
      <c r="BA13" s="86">
        <v>10</v>
      </c>
      <c r="BB13" s="45">
        <f t="shared" si="8"/>
        <v>6.6225165562913912E-2</v>
      </c>
      <c r="BC13" s="14">
        <f t="shared" si="22"/>
        <v>0.16556291390728478</v>
      </c>
      <c r="BD13" s="94">
        <v>3</v>
      </c>
      <c r="BE13" s="45">
        <f t="shared" si="9"/>
        <v>1.7964071856287425E-2</v>
      </c>
      <c r="BF13" s="14">
        <f t="shared" si="23"/>
        <v>0.10778443113772454</v>
      </c>
      <c r="BG13" s="86">
        <v>4</v>
      </c>
      <c r="BH13" s="45">
        <f t="shared" si="10"/>
        <v>3.5087719298245612E-2</v>
      </c>
      <c r="BI13" s="14">
        <f t="shared" si="24"/>
        <v>0.16666666666666666</v>
      </c>
      <c r="BJ13" s="86">
        <v>2</v>
      </c>
      <c r="BK13" s="45">
        <f t="shared" si="11"/>
        <v>3.7735849056603772E-2</v>
      </c>
      <c r="BL13" s="14">
        <f t="shared" si="25"/>
        <v>0.11320754716981132</v>
      </c>
      <c r="BM13" s="95">
        <v>1</v>
      </c>
      <c r="BN13" s="45">
        <f t="shared" si="12"/>
        <v>2.2222222222222223E-2</v>
      </c>
      <c r="BO13" s="91">
        <f t="shared" si="26"/>
        <v>6.6666666666666666E-2</v>
      </c>
    </row>
    <row r="14" spans="1:67" x14ac:dyDescent="0.2">
      <c r="A14" s="4">
        <v>29</v>
      </c>
      <c r="B14" s="1">
        <v>6</v>
      </c>
      <c r="C14" s="13">
        <v>5.1999999999999998E-2</v>
      </c>
      <c r="D14" s="14">
        <f t="shared" si="30"/>
        <v>0.17399999999999999</v>
      </c>
      <c r="E14" s="10">
        <v>8</v>
      </c>
      <c r="F14" s="13">
        <v>8.2000000000000003E-2</v>
      </c>
      <c r="G14" s="14">
        <f t="shared" ref="G14:G26" si="31">G13+F14</f>
        <v>0.15400000000000003</v>
      </c>
      <c r="H14" s="10">
        <v>12</v>
      </c>
      <c r="I14" s="13">
        <v>0.10299999999999999</v>
      </c>
      <c r="J14" s="14">
        <f t="shared" si="27"/>
        <v>0.249</v>
      </c>
      <c r="K14" s="10">
        <v>6</v>
      </c>
      <c r="L14" s="13">
        <v>6.7000000000000004E-2</v>
      </c>
      <c r="M14" s="14">
        <f t="shared" si="28"/>
        <v>0.16600000000000001</v>
      </c>
      <c r="N14" s="10">
        <v>8</v>
      </c>
      <c r="O14" s="13">
        <v>5.8000000000000003E-2</v>
      </c>
      <c r="P14" s="14">
        <f t="shared" si="29"/>
        <v>0.14399999999999999</v>
      </c>
      <c r="Q14" s="10">
        <v>6</v>
      </c>
      <c r="R14" s="13">
        <v>2.5000000000000001E-2</v>
      </c>
      <c r="S14" s="14">
        <f t="shared" si="16"/>
        <v>8.3000000000000004E-2</v>
      </c>
      <c r="T14" s="10">
        <v>9</v>
      </c>
      <c r="U14" s="13">
        <f t="shared" si="13"/>
        <v>3.4749034749034749E-2</v>
      </c>
      <c r="V14" s="14">
        <f t="shared" si="14"/>
        <v>8.4942084942084939E-2</v>
      </c>
      <c r="W14" s="10">
        <v>9</v>
      </c>
      <c r="X14" s="45">
        <f t="shared" si="4"/>
        <v>2.9126213592233011E-2</v>
      </c>
      <c r="Y14" s="14">
        <f t="shared" si="15"/>
        <v>7.7669902912621366E-2</v>
      </c>
      <c r="Z14" s="51">
        <v>7</v>
      </c>
      <c r="AA14" s="45">
        <f t="shared" si="5"/>
        <v>2.464788732394366E-2</v>
      </c>
      <c r="AB14" s="14">
        <f>AA14+AA13+AA12+AA11+AA10+AA9+AA7</f>
        <v>9.8591549295774641E-2</v>
      </c>
      <c r="AC14" s="51">
        <v>8</v>
      </c>
      <c r="AD14" s="45">
        <f t="shared" si="0"/>
        <v>2.7397260273972601E-2</v>
      </c>
      <c r="AE14" s="13">
        <f>SUM(AD7:AD14)</f>
        <v>8.2191780821917804E-2</v>
      </c>
      <c r="AF14" s="10">
        <v>10</v>
      </c>
      <c r="AG14" s="45">
        <f t="shared" si="1"/>
        <v>4.2372881355932202E-2</v>
      </c>
      <c r="AH14" s="14">
        <f>SUM(AG7:AG14)</f>
        <v>0.11016949152542373</v>
      </c>
      <c r="AI14" s="51">
        <v>5</v>
      </c>
      <c r="AJ14" s="45">
        <f t="shared" si="2"/>
        <v>0.02</v>
      </c>
      <c r="AK14" s="14">
        <f>SUM(AJ7:AJ14)</f>
        <v>8.8000000000000009E-2</v>
      </c>
      <c r="AL14" s="10">
        <v>14</v>
      </c>
      <c r="AM14" s="45">
        <f t="shared" si="3"/>
        <v>4.5751633986928102E-2</v>
      </c>
      <c r="AN14" s="14">
        <f>SUM(AM7:AM14)</f>
        <v>0.14705882352941177</v>
      </c>
      <c r="AO14" s="51">
        <v>19</v>
      </c>
      <c r="AP14" s="45">
        <f t="shared" si="17"/>
        <v>6.4846416382252553E-2</v>
      </c>
      <c r="AQ14" s="13">
        <f>SUM(AP7:AP14)</f>
        <v>0.12686689419795222</v>
      </c>
      <c r="AR14" s="10">
        <v>8</v>
      </c>
      <c r="AS14" s="45">
        <f t="shared" si="18"/>
        <v>3.125E-2</v>
      </c>
      <c r="AT14" s="14">
        <f t="shared" si="19"/>
        <v>8.984375E-2</v>
      </c>
      <c r="AU14" s="10">
        <v>8</v>
      </c>
      <c r="AV14" s="45">
        <f t="shared" si="6"/>
        <v>2.8268551236749116E-2</v>
      </c>
      <c r="AW14" s="14">
        <f t="shared" si="20"/>
        <v>0.11307420494699646</v>
      </c>
      <c r="AX14" s="86">
        <v>10</v>
      </c>
      <c r="AY14" s="45">
        <f t="shared" si="7"/>
        <v>3.8314176245210725E-2</v>
      </c>
      <c r="AZ14" s="14">
        <f t="shared" si="21"/>
        <v>0.1417624521072797</v>
      </c>
      <c r="BA14" s="86">
        <v>5</v>
      </c>
      <c r="BB14" s="45">
        <f t="shared" si="8"/>
        <v>3.3112582781456956E-2</v>
      </c>
      <c r="BC14" s="14">
        <f t="shared" si="22"/>
        <v>0.19867549668874174</v>
      </c>
      <c r="BD14" s="94">
        <v>4</v>
      </c>
      <c r="BE14" s="45">
        <f t="shared" si="9"/>
        <v>2.3952095808383235E-2</v>
      </c>
      <c r="BF14" s="14">
        <f t="shared" si="23"/>
        <v>0.13173652694610777</v>
      </c>
      <c r="BG14" s="86">
        <v>4</v>
      </c>
      <c r="BH14" s="45">
        <f t="shared" si="10"/>
        <v>3.5087719298245612E-2</v>
      </c>
      <c r="BI14" s="14">
        <f t="shared" si="24"/>
        <v>0.20175438596491227</v>
      </c>
      <c r="BJ14" s="86">
        <v>1</v>
      </c>
      <c r="BK14" s="45">
        <f t="shared" si="11"/>
        <v>1.8867924528301886E-2</v>
      </c>
      <c r="BL14" s="14">
        <f t="shared" si="25"/>
        <v>0.13207547169811321</v>
      </c>
      <c r="BM14" s="95">
        <v>3</v>
      </c>
      <c r="BN14" s="45">
        <f t="shared" si="12"/>
        <v>6.6666666666666666E-2</v>
      </c>
      <c r="BO14" s="91">
        <f t="shared" si="26"/>
        <v>0.13333333333333333</v>
      </c>
    </row>
    <row r="15" spans="1:67" x14ac:dyDescent="0.2">
      <c r="A15" s="4">
        <v>28</v>
      </c>
      <c r="B15" s="1">
        <v>7</v>
      </c>
      <c r="C15" s="13">
        <v>6.0999999999999999E-2</v>
      </c>
      <c r="D15" s="14">
        <f>D14+C15</f>
        <v>0.23499999999999999</v>
      </c>
      <c r="E15" s="10">
        <v>12</v>
      </c>
      <c r="F15" s="13">
        <v>0.124</v>
      </c>
      <c r="G15" s="14">
        <f t="shared" si="31"/>
        <v>0.27800000000000002</v>
      </c>
      <c r="H15" s="10">
        <v>11</v>
      </c>
      <c r="I15" s="13">
        <v>9.5000000000000001E-2</v>
      </c>
      <c r="J15" s="14">
        <f t="shared" si="27"/>
        <v>0.34399999999999997</v>
      </c>
      <c r="K15" s="10">
        <v>8</v>
      </c>
      <c r="L15" s="13">
        <v>8.8999999999999996E-2</v>
      </c>
      <c r="M15" s="14">
        <f t="shared" si="28"/>
        <v>0.255</v>
      </c>
      <c r="N15" s="10">
        <v>7</v>
      </c>
      <c r="O15" s="13">
        <v>5.0999999999999997E-2</v>
      </c>
      <c r="P15" s="14">
        <f t="shared" si="29"/>
        <v>0.19499999999999998</v>
      </c>
      <c r="Q15" s="10">
        <v>19</v>
      </c>
      <c r="R15" s="13">
        <v>7.8E-2</v>
      </c>
      <c r="S15" s="14">
        <f t="shared" si="16"/>
        <v>0.161</v>
      </c>
      <c r="T15" s="10">
        <v>9</v>
      </c>
      <c r="U15" s="13">
        <f t="shared" si="13"/>
        <v>3.4749034749034749E-2</v>
      </c>
      <c r="V15" s="14">
        <f t="shared" si="14"/>
        <v>0.11969111969111969</v>
      </c>
      <c r="W15" s="10">
        <v>8</v>
      </c>
      <c r="X15" s="45">
        <f t="shared" si="4"/>
        <v>2.5889967637540454E-2</v>
      </c>
      <c r="Y15" s="14">
        <f t="shared" si="15"/>
        <v>0.10355987055016182</v>
      </c>
      <c r="Z15" s="51">
        <v>12</v>
      </c>
      <c r="AA15" s="45">
        <f t="shared" si="5"/>
        <v>4.2253521126760563E-2</v>
      </c>
      <c r="AB15" s="14">
        <f>AA15+AA14+AA13+AA12+AA11+AA10+AA9+AA7</f>
        <v>0.14084507042253519</v>
      </c>
      <c r="AC15" s="51">
        <v>13</v>
      </c>
      <c r="AD15" s="45">
        <f t="shared" si="0"/>
        <v>4.4520547945205477E-2</v>
      </c>
      <c r="AE15" s="13">
        <f>SUM(AD7:AD15)</f>
        <v>0.12671232876712329</v>
      </c>
      <c r="AF15" s="10">
        <v>8</v>
      </c>
      <c r="AG15" s="45">
        <f t="shared" si="1"/>
        <v>3.3898305084745763E-2</v>
      </c>
      <c r="AH15" s="14">
        <f>SUM(AG7:AG15)</f>
        <v>0.1440677966101695</v>
      </c>
      <c r="AI15" s="51">
        <v>10</v>
      </c>
      <c r="AJ15" s="45">
        <f t="shared" si="2"/>
        <v>0.04</v>
      </c>
      <c r="AK15" s="14">
        <f>SUM(AJ7:AJ15)</f>
        <v>0.128</v>
      </c>
      <c r="AL15" s="10">
        <v>15</v>
      </c>
      <c r="AM15" s="45">
        <f t="shared" si="3"/>
        <v>4.9019607843137254E-2</v>
      </c>
      <c r="AN15" s="14">
        <f>SUM(AM7:AM15)</f>
        <v>0.19607843137254902</v>
      </c>
      <c r="AO15" s="51">
        <v>14</v>
      </c>
      <c r="AP15" s="45">
        <f t="shared" si="17"/>
        <v>4.778156996587031E-2</v>
      </c>
      <c r="AQ15" s="13">
        <f>SUM(AP7:AP15)</f>
        <v>0.17464846416382251</v>
      </c>
      <c r="AR15" s="10">
        <v>10</v>
      </c>
      <c r="AS15" s="45">
        <f t="shared" si="18"/>
        <v>3.90625E-2</v>
      </c>
      <c r="AT15" s="14">
        <f t="shared" si="19"/>
        <v>0.12890625</v>
      </c>
      <c r="AU15" s="10">
        <v>17</v>
      </c>
      <c r="AV15" s="45">
        <f t="shared" si="6"/>
        <v>6.0070671378091869E-2</v>
      </c>
      <c r="AW15" s="14">
        <f t="shared" si="20"/>
        <v>0.17314487632508835</v>
      </c>
      <c r="AX15" s="86">
        <v>12</v>
      </c>
      <c r="AY15" s="45">
        <f t="shared" si="7"/>
        <v>4.5977011494252873E-2</v>
      </c>
      <c r="AZ15" s="14">
        <f t="shared" si="21"/>
        <v>0.18773946360153257</v>
      </c>
      <c r="BA15" s="86">
        <v>6</v>
      </c>
      <c r="BB15" s="45">
        <f t="shared" si="8"/>
        <v>3.9735099337748346E-2</v>
      </c>
      <c r="BC15" s="14">
        <f t="shared" si="22"/>
        <v>0.23841059602649009</v>
      </c>
      <c r="BD15" s="94">
        <v>9</v>
      </c>
      <c r="BE15" s="45">
        <f t="shared" si="9"/>
        <v>5.3892215568862277E-2</v>
      </c>
      <c r="BF15" s="14">
        <f t="shared" si="23"/>
        <v>0.18562874251497005</v>
      </c>
      <c r="BG15" s="86">
        <v>3</v>
      </c>
      <c r="BH15" s="45">
        <f t="shared" si="10"/>
        <v>2.6315789473684209E-2</v>
      </c>
      <c r="BI15" s="14">
        <f t="shared" si="24"/>
        <v>0.22807017543859648</v>
      </c>
      <c r="BJ15" s="86">
        <v>6</v>
      </c>
      <c r="BK15" s="45">
        <f t="shared" si="11"/>
        <v>0.11320754716981132</v>
      </c>
      <c r="BL15" s="14">
        <f t="shared" si="25"/>
        <v>0.24528301886792453</v>
      </c>
      <c r="BM15" s="95">
        <v>4</v>
      </c>
      <c r="BN15" s="45">
        <f t="shared" si="12"/>
        <v>8.8888888888888892E-2</v>
      </c>
      <c r="BO15" s="91">
        <f t="shared" si="26"/>
        <v>0.22222222222222221</v>
      </c>
    </row>
    <row r="16" spans="1:67" x14ac:dyDescent="0.2">
      <c r="A16" s="4">
        <v>27</v>
      </c>
      <c r="B16" s="1">
        <v>14</v>
      </c>
      <c r="C16" s="13">
        <v>0.122</v>
      </c>
      <c r="D16" s="14">
        <f>D15+C16</f>
        <v>0.35699999999999998</v>
      </c>
      <c r="E16" s="10">
        <v>9</v>
      </c>
      <c r="F16" s="13">
        <v>9.2999999999999999E-2</v>
      </c>
      <c r="G16" s="14">
        <f t="shared" si="31"/>
        <v>0.371</v>
      </c>
      <c r="H16" s="10">
        <v>17</v>
      </c>
      <c r="I16" s="13">
        <v>0.14699999999999999</v>
      </c>
      <c r="J16" s="14">
        <f t="shared" si="27"/>
        <v>0.49099999999999999</v>
      </c>
      <c r="K16" s="10">
        <v>8</v>
      </c>
      <c r="L16" s="13">
        <v>8.8999999999999996E-2</v>
      </c>
      <c r="M16" s="14">
        <f t="shared" si="28"/>
        <v>0.34399999999999997</v>
      </c>
      <c r="N16" s="10">
        <v>9</v>
      </c>
      <c r="O16" s="13">
        <v>6.5000000000000002E-2</v>
      </c>
      <c r="P16" s="14">
        <f t="shared" si="29"/>
        <v>0.26</v>
      </c>
      <c r="Q16" s="10">
        <v>11</v>
      </c>
      <c r="R16" s="13">
        <v>4.4999999999999998E-2</v>
      </c>
      <c r="S16" s="14">
        <f t="shared" si="16"/>
        <v>0.20600000000000002</v>
      </c>
      <c r="T16" s="10">
        <v>4</v>
      </c>
      <c r="U16" s="13">
        <f t="shared" si="13"/>
        <v>1.5444015444015444E-2</v>
      </c>
      <c r="V16" s="14">
        <f t="shared" si="14"/>
        <v>0.13513513513513514</v>
      </c>
      <c r="W16" s="10">
        <v>20</v>
      </c>
      <c r="X16" s="45">
        <f t="shared" si="4"/>
        <v>6.4724919093851127E-2</v>
      </c>
      <c r="Y16" s="14">
        <f t="shared" si="15"/>
        <v>0.16828478964401294</v>
      </c>
      <c r="Z16" s="51">
        <v>16</v>
      </c>
      <c r="AA16" s="45">
        <f t="shared" si="5"/>
        <v>5.6338028169014086E-2</v>
      </c>
      <c r="AB16" s="14">
        <f>AA16+AA15+AA14+AA13+AA12+AA11+AA10+AA9+AA7</f>
        <v>0.19718309859154928</v>
      </c>
      <c r="AC16" s="51">
        <v>13</v>
      </c>
      <c r="AD16" s="45">
        <f t="shared" si="0"/>
        <v>4.4520547945205477E-2</v>
      </c>
      <c r="AE16" s="13">
        <f>SUM(AD7:AD16)</f>
        <v>0.17123287671232879</v>
      </c>
      <c r="AF16" s="10">
        <v>13</v>
      </c>
      <c r="AG16" s="45">
        <f t="shared" si="1"/>
        <v>5.5084745762711863E-2</v>
      </c>
      <c r="AH16" s="14">
        <f>SUM(AG7:AG16)</f>
        <v>0.19915254237288135</v>
      </c>
      <c r="AI16" s="51">
        <v>12</v>
      </c>
      <c r="AJ16" s="45">
        <f t="shared" si="2"/>
        <v>4.8000000000000001E-2</v>
      </c>
      <c r="AK16" s="14">
        <f>SUM(AJ7:AJ16)</f>
        <v>0.17599999999999999</v>
      </c>
      <c r="AL16" s="10">
        <v>19</v>
      </c>
      <c r="AM16" s="45">
        <f t="shared" si="3"/>
        <v>6.2091503267973858E-2</v>
      </c>
      <c r="AN16" s="14">
        <f>SUM(AM7:AM16)</f>
        <v>0.25816993464052285</v>
      </c>
      <c r="AO16" s="51">
        <v>29</v>
      </c>
      <c r="AP16" s="45">
        <f t="shared" si="17"/>
        <v>9.8976109215017066E-2</v>
      </c>
      <c r="AQ16" s="13">
        <f>SUM(AP7:AP16)</f>
        <v>0.27362457337883961</v>
      </c>
      <c r="AR16" s="10">
        <v>20</v>
      </c>
      <c r="AS16" s="45">
        <f t="shared" si="18"/>
        <v>7.8125E-2</v>
      </c>
      <c r="AT16" s="14">
        <f t="shared" si="19"/>
        <v>0.20703125</v>
      </c>
      <c r="AU16" s="10">
        <v>16</v>
      </c>
      <c r="AV16" s="45">
        <f t="shared" si="6"/>
        <v>5.6537102473498232E-2</v>
      </c>
      <c r="AW16" s="14">
        <f t="shared" si="20"/>
        <v>0.22968197879858659</v>
      </c>
      <c r="AX16" s="86">
        <v>19</v>
      </c>
      <c r="AY16" s="45">
        <f t="shared" si="7"/>
        <v>7.2796934865900387E-2</v>
      </c>
      <c r="AZ16" s="14">
        <f t="shared" si="21"/>
        <v>0.26053639846743293</v>
      </c>
      <c r="BA16" s="86">
        <v>11</v>
      </c>
      <c r="BB16" s="45">
        <f t="shared" si="8"/>
        <v>7.2847682119205295E-2</v>
      </c>
      <c r="BC16" s="14">
        <f t="shared" si="22"/>
        <v>0.3112582781456954</v>
      </c>
      <c r="BD16" s="94">
        <v>10</v>
      </c>
      <c r="BE16" s="45">
        <f t="shared" si="9"/>
        <v>5.9880239520958084E-2</v>
      </c>
      <c r="BF16" s="14">
        <f t="shared" si="23"/>
        <v>0.24550898203592814</v>
      </c>
      <c r="BG16" s="86">
        <v>14</v>
      </c>
      <c r="BH16" s="45">
        <f t="shared" si="10"/>
        <v>0.12280701754385964</v>
      </c>
      <c r="BI16" s="14">
        <f t="shared" si="24"/>
        <v>0.35087719298245612</v>
      </c>
      <c r="BJ16" s="86">
        <v>0</v>
      </c>
      <c r="BK16" s="45">
        <f t="shared" si="11"/>
        <v>0</v>
      </c>
      <c r="BL16" s="14">
        <f t="shared" si="25"/>
        <v>0.24528301886792453</v>
      </c>
      <c r="BM16" s="95">
        <v>4</v>
      </c>
      <c r="BN16" s="45">
        <f t="shared" si="12"/>
        <v>8.8888888888888892E-2</v>
      </c>
      <c r="BO16" s="91">
        <f t="shared" si="26"/>
        <v>0.31111111111111112</v>
      </c>
    </row>
    <row r="17" spans="1:67" x14ac:dyDescent="0.2">
      <c r="A17" s="4">
        <v>26</v>
      </c>
      <c r="B17" s="1">
        <v>11</v>
      </c>
      <c r="C17" s="13">
        <v>9.6000000000000002E-2</v>
      </c>
      <c r="D17" s="14">
        <f t="shared" si="30"/>
        <v>0.45299999999999996</v>
      </c>
      <c r="E17" s="10">
        <v>10</v>
      </c>
      <c r="F17" s="13">
        <v>0.10299999999999999</v>
      </c>
      <c r="G17" s="14">
        <f t="shared" si="31"/>
        <v>0.47399999999999998</v>
      </c>
      <c r="H17" s="10">
        <v>11</v>
      </c>
      <c r="I17" s="13">
        <v>9.5000000000000001E-2</v>
      </c>
      <c r="J17" s="14">
        <f t="shared" si="27"/>
        <v>0.58599999999999997</v>
      </c>
      <c r="K17" s="10">
        <v>9</v>
      </c>
      <c r="L17" s="13">
        <v>0.1</v>
      </c>
      <c r="M17" s="14">
        <f t="shared" si="28"/>
        <v>0.44399999999999995</v>
      </c>
      <c r="N17" s="10">
        <v>13</v>
      </c>
      <c r="O17" s="13">
        <v>9.4E-2</v>
      </c>
      <c r="P17" s="14">
        <f t="shared" si="29"/>
        <v>0.35399999999999998</v>
      </c>
      <c r="Q17" s="10">
        <v>15</v>
      </c>
      <c r="R17" s="13">
        <v>6.2E-2</v>
      </c>
      <c r="S17" s="14">
        <f t="shared" si="16"/>
        <v>0.26800000000000002</v>
      </c>
      <c r="T17" s="10">
        <v>19</v>
      </c>
      <c r="U17" s="13">
        <f t="shared" si="13"/>
        <v>7.3359073359073365E-2</v>
      </c>
      <c r="V17" s="14">
        <f t="shared" si="14"/>
        <v>0.20849420849420852</v>
      </c>
      <c r="W17" s="10">
        <v>11</v>
      </c>
      <c r="X17" s="45">
        <f t="shared" si="4"/>
        <v>3.5598705501618123E-2</v>
      </c>
      <c r="Y17" s="14">
        <f t="shared" si="15"/>
        <v>0.20388349514563106</v>
      </c>
      <c r="Z17" s="51">
        <v>20</v>
      </c>
      <c r="AA17" s="45">
        <f t="shared" si="5"/>
        <v>7.0422535211267609E-2</v>
      </c>
      <c r="AB17" s="14">
        <f>AA17+AA16+AA15+AA14+AA13+AA12+AA11+AA10+AA9+AA7</f>
        <v>0.26760563380281688</v>
      </c>
      <c r="AC17" s="51">
        <v>17</v>
      </c>
      <c r="AD17" s="45">
        <f t="shared" si="0"/>
        <v>5.8219178082191778E-2</v>
      </c>
      <c r="AE17" s="13">
        <f>SUM(AD7:AD17)</f>
        <v>0.22945205479452058</v>
      </c>
      <c r="AF17" s="10">
        <v>14</v>
      </c>
      <c r="AG17" s="45">
        <f t="shared" si="1"/>
        <v>5.9322033898305086E-2</v>
      </c>
      <c r="AH17" s="14">
        <f>SUM(AG7:AG17)</f>
        <v>0.25847457627118642</v>
      </c>
      <c r="AI17" s="51">
        <v>22</v>
      </c>
      <c r="AJ17" s="45">
        <f t="shared" si="2"/>
        <v>8.7999999999999995E-2</v>
      </c>
      <c r="AK17" s="14">
        <f>SUM(AJ7:AJ17)</f>
        <v>0.26400000000000001</v>
      </c>
      <c r="AL17" s="10">
        <v>14</v>
      </c>
      <c r="AM17" s="45">
        <f t="shared" si="3"/>
        <v>4.5751633986928102E-2</v>
      </c>
      <c r="AN17" s="14">
        <f>SUM(AM7:AM17)</f>
        <v>0.30392156862745096</v>
      </c>
      <c r="AO17" s="51">
        <v>14</v>
      </c>
      <c r="AP17" s="45">
        <f t="shared" si="17"/>
        <v>4.778156996587031E-2</v>
      </c>
      <c r="AQ17" s="13">
        <f>SUM(AP7:AP17)</f>
        <v>0.3214061433447099</v>
      </c>
      <c r="AR17" s="10">
        <v>12</v>
      </c>
      <c r="AS17" s="45">
        <f t="shared" si="18"/>
        <v>4.6875E-2</v>
      </c>
      <c r="AT17" s="14">
        <f t="shared" si="19"/>
        <v>0.25390625</v>
      </c>
      <c r="AU17" s="10">
        <v>18</v>
      </c>
      <c r="AV17" s="45">
        <f t="shared" si="6"/>
        <v>6.3604240282685506E-2</v>
      </c>
      <c r="AW17" s="14">
        <f t="shared" si="20"/>
        <v>0.29328621908127211</v>
      </c>
      <c r="AX17" s="86">
        <v>14</v>
      </c>
      <c r="AY17" s="45">
        <f t="shared" si="7"/>
        <v>5.3639846743295021E-2</v>
      </c>
      <c r="AZ17" s="14">
        <f t="shared" si="21"/>
        <v>0.31417624521072796</v>
      </c>
      <c r="BA17" s="86">
        <v>8</v>
      </c>
      <c r="BB17" s="45">
        <f t="shared" si="8"/>
        <v>5.2980132450331126E-2</v>
      </c>
      <c r="BC17" s="14">
        <f t="shared" si="22"/>
        <v>0.36423841059602652</v>
      </c>
      <c r="BD17" s="94">
        <v>12</v>
      </c>
      <c r="BE17" s="45">
        <f t="shared" si="9"/>
        <v>7.1856287425149698E-2</v>
      </c>
      <c r="BF17" s="14">
        <f t="shared" si="23"/>
        <v>0.31736526946107785</v>
      </c>
      <c r="BG17" s="86">
        <v>2</v>
      </c>
      <c r="BH17" s="45">
        <f t="shared" si="10"/>
        <v>1.7543859649122806E-2</v>
      </c>
      <c r="BI17" s="14">
        <f t="shared" si="24"/>
        <v>0.36842105263157893</v>
      </c>
      <c r="BJ17" s="86">
        <v>2</v>
      </c>
      <c r="BK17" s="45">
        <f t="shared" si="11"/>
        <v>3.7735849056603772E-2</v>
      </c>
      <c r="BL17" s="14">
        <f t="shared" si="25"/>
        <v>0.28301886792452829</v>
      </c>
      <c r="BM17" s="95">
        <v>1</v>
      </c>
      <c r="BN17" s="45">
        <f t="shared" si="12"/>
        <v>2.2222222222222223E-2</v>
      </c>
      <c r="BO17" s="91">
        <f t="shared" si="26"/>
        <v>0.33333333333333331</v>
      </c>
    </row>
    <row r="18" spans="1:67" ht="12.75" customHeight="1" x14ac:dyDescent="0.2">
      <c r="A18" s="4">
        <v>25</v>
      </c>
      <c r="B18" s="2">
        <v>11</v>
      </c>
      <c r="C18" s="15">
        <v>9.6000000000000002E-2</v>
      </c>
      <c r="D18" s="14">
        <f t="shared" si="30"/>
        <v>0.54899999999999993</v>
      </c>
      <c r="E18" s="11">
        <v>9</v>
      </c>
      <c r="F18" s="15">
        <v>9.2999999999999999E-2</v>
      </c>
      <c r="G18" s="14">
        <f t="shared" si="31"/>
        <v>0.56699999999999995</v>
      </c>
      <c r="H18" s="11">
        <v>12</v>
      </c>
      <c r="I18" s="15">
        <v>0.10299999999999999</v>
      </c>
      <c r="J18" s="14">
        <f t="shared" si="27"/>
        <v>0.68899999999999995</v>
      </c>
      <c r="K18" s="11">
        <v>12</v>
      </c>
      <c r="L18" s="15">
        <v>0.13300000000000001</v>
      </c>
      <c r="M18" s="14">
        <f t="shared" si="28"/>
        <v>0.57699999999999996</v>
      </c>
      <c r="N18" s="11">
        <v>18</v>
      </c>
      <c r="O18" s="15">
        <v>0.13</v>
      </c>
      <c r="P18" s="14">
        <f t="shared" si="29"/>
        <v>0.48399999999999999</v>
      </c>
      <c r="Q18" s="11">
        <v>18</v>
      </c>
      <c r="R18" s="15">
        <v>7.3999999999999996E-2</v>
      </c>
      <c r="S18" s="14">
        <f t="shared" si="16"/>
        <v>0.34200000000000003</v>
      </c>
      <c r="T18" s="11">
        <v>19</v>
      </c>
      <c r="U18" s="13">
        <f t="shared" si="13"/>
        <v>7.3359073359073365E-2</v>
      </c>
      <c r="V18" s="14">
        <f t="shared" si="14"/>
        <v>0.2818532818532819</v>
      </c>
      <c r="W18" s="11">
        <v>21</v>
      </c>
      <c r="X18" s="45">
        <f t="shared" si="4"/>
        <v>6.7961165048543687E-2</v>
      </c>
      <c r="Y18" s="14">
        <f t="shared" si="15"/>
        <v>0.27184466019417475</v>
      </c>
      <c r="Z18" s="52">
        <v>25</v>
      </c>
      <c r="AA18" s="45">
        <f t="shared" si="5"/>
        <v>8.8028169014084501E-2</v>
      </c>
      <c r="AB18" s="14">
        <f>AA18+AA17+AA16+AA15+AA14+AA13+AA12+AA11+AA10+AA9+AA7</f>
        <v>0.35563380281690143</v>
      </c>
      <c r="AC18" s="52">
        <v>21</v>
      </c>
      <c r="AD18" s="45">
        <f t="shared" si="0"/>
        <v>7.1917808219178078E-2</v>
      </c>
      <c r="AE18" s="13">
        <f>SUM(AD7:AD18)</f>
        <v>0.30136986301369867</v>
      </c>
      <c r="AF18" s="10">
        <v>17</v>
      </c>
      <c r="AG18" s="45">
        <f t="shared" si="1"/>
        <v>7.2033898305084748E-2</v>
      </c>
      <c r="AH18" s="14">
        <f>SUM(AG7:AG18)</f>
        <v>0.33050847457627119</v>
      </c>
      <c r="AI18" s="52">
        <v>12</v>
      </c>
      <c r="AJ18" s="45">
        <f t="shared" si="2"/>
        <v>4.8000000000000001E-2</v>
      </c>
      <c r="AK18" s="14">
        <f>SUM(AJ7:AJ18)</f>
        <v>0.312</v>
      </c>
      <c r="AL18" s="11">
        <v>18</v>
      </c>
      <c r="AM18" s="45">
        <f t="shared" si="3"/>
        <v>5.8823529411764705E-2</v>
      </c>
      <c r="AN18" s="14">
        <f>SUM(AM7:AM18)</f>
        <v>0.36274509803921567</v>
      </c>
      <c r="AO18" s="52">
        <v>20</v>
      </c>
      <c r="AP18" s="45">
        <f t="shared" si="17"/>
        <v>6.8259385665529013E-2</v>
      </c>
      <c r="AQ18" s="13">
        <f>SUM(AP7:AP18)</f>
        <v>0.38966552901023893</v>
      </c>
      <c r="AR18" s="11">
        <v>16</v>
      </c>
      <c r="AS18" s="45">
        <f t="shared" si="18"/>
        <v>6.25E-2</v>
      </c>
      <c r="AT18" s="14">
        <f t="shared" si="19"/>
        <v>0.31640625</v>
      </c>
      <c r="AU18" s="11">
        <v>30</v>
      </c>
      <c r="AV18" s="45">
        <f t="shared" si="6"/>
        <v>0.10600706713780919</v>
      </c>
      <c r="AW18" s="14">
        <f t="shared" si="20"/>
        <v>0.39929328621908133</v>
      </c>
      <c r="AX18" s="86">
        <v>21</v>
      </c>
      <c r="AY18" s="45">
        <f t="shared" si="7"/>
        <v>8.0459770114942528E-2</v>
      </c>
      <c r="AZ18" s="14">
        <f t="shared" si="21"/>
        <v>0.3946360153256705</v>
      </c>
      <c r="BA18" s="86">
        <v>12</v>
      </c>
      <c r="BB18" s="45">
        <f t="shared" si="8"/>
        <v>7.9470198675496692E-2</v>
      </c>
      <c r="BC18" s="14">
        <f t="shared" si="22"/>
        <v>0.44370860927152322</v>
      </c>
      <c r="BD18" s="94">
        <v>9</v>
      </c>
      <c r="BE18" s="45">
        <f t="shared" si="9"/>
        <v>5.3892215568862277E-2</v>
      </c>
      <c r="BF18" s="14">
        <f t="shared" si="23"/>
        <v>0.3712574850299401</v>
      </c>
      <c r="BG18" s="86">
        <v>9</v>
      </c>
      <c r="BH18" s="45">
        <f t="shared" si="10"/>
        <v>7.8947368421052627E-2</v>
      </c>
      <c r="BI18" s="14">
        <f t="shared" si="24"/>
        <v>0.44736842105263153</v>
      </c>
      <c r="BJ18" s="86">
        <v>4</v>
      </c>
      <c r="BK18" s="45">
        <f t="shared" si="11"/>
        <v>7.5471698113207544E-2</v>
      </c>
      <c r="BL18" s="14">
        <f t="shared" si="25"/>
        <v>0.35849056603773582</v>
      </c>
      <c r="BM18" s="95">
        <v>4</v>
      </c>
      <c r="BN18" s="45">
        <f t="shared" si="12"/>
        <v>8.8888888888888892E-2</v>
      </c>
      <c r="BO18" s="91">
        <f t="shared" si="26"/>
        <v>0.42222222222222222</v>
      </c>
    </row>
    <row r="19" spans="1:67" ht="12.75" customHeight="1" x14ac:dyDescent="0.2">
      <c r="A19" s="4">
        <v>24</v>
      </c>
      <c r="B19" s="1">
        <v>19</v>
      </c>
      <c r="C19" s="13">
        <v>0.16500000000000001</v>
      </c>
      <c r="D19" s="14">
        <f t="shared" si="30"/>
        <v>0.71399999999999997</v>
      </c>
      <c r="E19" s="10">
        <v>7</v>
      </c>
      <c r="F19" s="13">
        <v>7.1999999999999995E-2</v>
      </c>
      <c r="G19" s="14">
        <f t="shared" si="31"/>
        <v>0.6389999999999999</v>
      </c>
      <c r="H19" s="10">
        <v>14</v>
      </c>
      <c r="I19" s="13">
        <v>0.121</v>
      </c>
      <c r="J19" s="14">
        <f t="shared" si="27"/>
        <v>0.80999999999999994</v>
      </c>
      <c r="K19" s="10">
        <v>9</v>
      </c>
      <c r="L19" s="13">
        <v>0.1</v>
      </c>
      <c r="M19" s="14">
        <f t="shared" si="28"/>
        <v>0.67699999999999994</v>
      </c>
      <c r="N19" s="10">
        <v>15</v>
      </c>
      <c r="O19" s="13">
        <v>0.109</v>
      </c>
      <c r="P19" s="14">
        <f t="shared" si="29"/>
        <v>0.59299999999999997</v>
      </c>
      <c r="Q19" s="10">
        <v>20</v>
      </c>
      <c r="R19" s="13">
        <v>8.2000000000000003E-2</v>
      </c>
      <c r="S19" s="14">
        <f t="shared" si="16"/>
        <v>0.42400000000000004</v>
      </c>
      <c r="T19" s="10">
        <v>23</v>
      </c>
      <c r="U19" s="13">
        <f t="shared" si="13"/>
        <v>8.8803088803088806E-2</v>
      </c>
      <c r="V19" s="14">
        <f t="shared" si="14"/>
        <v>0.37065637065637069</v>
      </c>
      <c r="W19" s="10">
        <v>32</v>
      </c>
      <c r="X19" s="45">
        <f t="shared" si="4"/>
        <v>0.10355987055016182</v>
      </c>
      <c r="Y19" s="14">
        <f t="shared" si="15"/>
        <v>0.37540453074433655</v>
      </c>
      <c r="Z19" s="51">
        <v>25</v>
      </c>
      <c r="AA19" s="45">
        <f t="shared" si="5"/>
        <v>8.8028169014084501E-2</v>
      </c>
      <c r="AB19" s="14">
        <f>AA19+AA18+AA17+AA16+AA15+AA14+AA13+AA12+AA11+AA10+AA9+AA7</f>
        <v>0.44366197183098594</v>
      </c>
      <c r="AC19" s="51">
        <v>28</v>
      </c>
      <c r="AD19" s="45">
        <f t="shared" si="0"/>
        <v>9.5890410958904104E-2</v>
      </c>
      <c r="AE19" s="13">
        <f>SUM(AD7:AD19)</f>
        <v>0.39726027397260277</v>
      </c>
      <c r="AF19" s="10">
        <v>18</v>
      </c>
      <c r="AG19" s="45">
        <f t="shared" si="1"/>
        <v>7.6271186440677971E-2</v>
      </c>
      <c r="AH19" s="14">
        <f>SUM(AG7:AG19)</f>
        <v>0.40677966101694918</v>
      </c>
      <c r="AI19" s="51">
        <v>19</v>
      </c>
      <c r="AJ19" s="45">
        <f t="shared" si="2"/>
        <v>7.5999999999999998E-2</v>
      </c>
      <c r="AK19" s="14">
        <f>SUM(AJ7:AJ19)</f>
        <v>0.38800000000000001</v>
      </c>
      <c r="AL19" s="10">
        <v>29</v>
      </c>
      <c r="AM19" s="45">
        <f t="shared" si="3"/>
        <v>9.4771241830065356E-2</v>
      </c>
      <c r="AN19" s="14">
        <f>SUM(AM7:AM19)</f>
        <v>0.45751633986928103</v>
      </c>
      <c r="AO19" s="51">
        <v>24</v>
      </c>
      <c r="AP19" s="45">
        <f t="shared" si="17"/>
        <v>8.191126279863481E-2</v>
      </c>
      <c r="AQ19" s="13">
        <f>SUM(AP7:AP19)</f>
        <v>0.47157679180887374</v>
      </c>
      <c r="AR19" s="10">
        <v>26</v>
      </c>
      <c r="AS19" s="45">
        <f t="shared" si="18"/>
        <v>0.1015625</v>
      </c>
      <c r="AT19" s="14">
        <f t="shared" si="19"/>
        <v>0.41796875</v>
      </c>
      <c r="AU19" s="10">
        <v>22</v>
      </c>
      <c r="AV19" s="45">
        <f t="shared" si="6"/>
        <v>7.7738515901060068E-2</v>
      </c>
      <c r="AW19" s="14">
        <f t="shared" si="20"/>
        <v>0.4770318021201414</v>
      </c>
      <c r="AX19" s="86">
        <v>22</v>
      </c>
      <c r="AY19" s="45">
        <f t="shared" si="7"/>
        <v>8.4291187739463605E-2</v>
      </c>
      <c r="AZ19" s="14">
        <f t="shared" si="21"/>
        <v>0.47892720306513409</v>
      </c>
      <c r="BA19" s="86">
        <v>16</v>
      </c>
      <c r="BB19" s="45">
        <f t="shared" si="8"/>
        <v>0.10596026490066225</v>
      </c>
      <c r="BC19" s="14">
        <f t="shared" si="22"/>
        <v>0.54966887417218546</v>
      </c>
      <c r="BD19" s="94">
        <v>10</v>
      </c>
      <c r="BE19" s="45">
        <f t="shared" si="9"/>
        <v>5.9880239520958084E-2</v>
      </c>
      <c r="BF19" s="14">
        <f t="shared" si="23"/>
        <v>0.43113772455089816</v>
      </c>
      <c r="BG19" s="86">
        <v>11</v>
      </c>
      <c r="BH19" s="45">
        <f t="shared" si="10"/>
        <v>9.6491228070175433E-2</v>
      </c>
      <c r="BI19" s="14">
        <f t="shared" si="24"/>
        <v>0.54385964912280693</v>
      </c>
      <c r="BJ19" s="86">
        <v>10</v>
      </c>
      <c r="BK19" s="45">
        <f t="shared" si="11"/>
        <v>0.18867924528301888</v>
      </c>
      <c r="BL19" s="14">
        <f t="shared" si="25"/>
        <v>0.54716981132075471</v>
      </c>
      <c r="BM19" s="95">
        <v>5</v>
      </c>
      <c r="BN19" s="45">
        <f t="shared" si="12"/>
        <v>0.1111111111111111</v>
      </c>
      <c r="BO19" s="91">
        <f t="shared" si="26"/>
        <v>0.53333333333333333</v>
      </c>
    </row>
    <row r="20" spans="1:67" ht="12.75" customHeight="1" x14ac:dyDescent="0.2">
      <c r="A20" s="4">
        <v>23</v>
      </c>
      <c r="B20" s="1">
        <v>13</v>
      </c>
      <c r="C20" s="13">
        <v>0.113</v>
      </c>
      <c r="D20" s="14">
        <f t="shared" si="30"/>
        <v>0.82699999999999996</v>
      </c>
      <c r="E20" s="10">
        <v>11</v>
      </c>
      <c r="F20" s="13">
        <v>0.113</v>
      </c>
      <c r="G20" s="14">
        <f t="shared" si="31"/>
        <v>0.75199999999999989</v>
      </c>
      <c r="H20" s="10">
        <v>7</v>
      </c>
      <c r="I20" s="13">
        <v>0.06</v>
      </c>
      <c r="J20" s="14">
        <f t="shared" si="27"/>
        <v>0.86999999999999988</v>
      </c>
      <c r="K20" s="10">
        <v>9</v>
      </c>
      <c r="L20" s="13">
        <v>0.1</v>
      </c>
      <c r="M20" s="14">
        <f t="shared" si="28"/>
        <v>0.77699999999999991</v>
      </c>
      <c r="N20" s="10">
        <v>15</v>
      </c>
      <c r="O20" s="13">
        <v>0.109</v>
      </c>
      <c r="P20" s="14">
        <f t="shared" si="29"/>
        <v>0.70199999999999996</v>
      </c>
      <c r="Q20" s="10">
        <v>19</v>
      </c>
      <c r="R20" s="13">
        <v>7.8E-2</v>
      </c>
      <c r="S20" s="14">
        <f t="shared" si="16"/>
        <v>0.502</v>
      </c>
      <c r="T20" s="10">
        <v>29</v>
      </c>
      <c r="U20" s="13">
        <f t="shared" si="13"/>
        <v>0.11196911196911197</v>
      </c>
      <c r="V20" s="14">
        <f t="shared" si="14"/>
        <v>0.48262548262548266</v>
      </c>
      <c r="W20" s="10">
        <v>27</v>
      </c>
      <c r="X20" s="45">
        <f t="shared" si="4"/>
        <v>8.7378640776699032E-2</v>
      </c>
      <c r="Y20" s="14">
        <f t="shared" si="15"/>
        <v>0.4627831715210356</v>
      </c>
      <c r="Z20" s="51">
        <v>23</v>
      </c>
      <c r="AA20" s="45">
        <f t="shared" si="5"/>
        <v>8.098591549295775E-2</v>
      </c>
      <c r="AB20" s="14">
        <f>AA20+AA19+AA18+AA17+AA16+AA15+AA14+AA13+AA12+AA11+AA10+AA9+AA7</f>
        <v>0.52464788732394363</v>
      </c>
      <c r="AC20" s="51">
        <v>33</v>
      </c>
      <c r="AD20" s="45">
        <f t="shared" si="0"/>
        <v>0.11301369863013698</v>
      </c>
      <c r="AE20" s="13">
        <f>SUM(AD7:AD20)</f>
        <v>0.51027397260273977</v>
      </c>
      <c r="AF20" s="10">
        <v>20</v>
      </c>
      <c r="AG20" s="45">
        <f t="shared" si="1"/>
        <v>8.4745762711864403E-2</v>
      </c>
      <c r="AH20" s="14">
        <f>SUM(AG7:AG20)</f>
        <v>0.49152542372881358</v>
      </c>
      <c r="AI20" s="51">
        <v>19</v>
      </c>
      <c r="AJ20" s="45">
        <f t="shared" si="2"/>
        <v>7.5999999999999998E-2</v>
      </c>
      <c r="AK20" s="14">
        <f>SUM(AJ7:AJ20)</f>
        <v>0.46400000000000002</v>
      </c>
      <c r="AL20" s="10">
        <v>22</v>
      </c>
      <c r="AM20" s="45">
        <f t="shared" si="3"/>
        <v>7.1895424836601302E-2</v>
      </c>
      <c r="AN20" s="14">
        <f>SUM(AM7:AM20)</f>
        <v>0.52941176470588236</v>
      </c>
      <c r="AO20" s="51">
        <v>28</v>
      </c>
      <c r="AP20" s="45">
        <f t="shared" si="17"/>
        <v>9.556313993174062E-2</v>
      </c>
      <c r="AQ20" s="13">
        <f>SUM(AP7:AP20)</f>
        <v>0.56713993174061439</v>
      </c>
      <c r="AR20" s="10">
        <v>25</v>
      </c>
      <c r="AS20" s="45">
        <f t="shared" si="18"/>
        <v>9.765625E-2</v>
      </c>
      <c r="AT20" s="14">
        <f t="shared" si="19"/>
        <v>0.515625</v>
      </c>
      <c r="AU20" s="10">
        <v>20</v>
      </c>
      <c r="AV20" s="45">
        <f t="shared" si="6"/>
        <v>7.0671378091872794E-2</v>
      </c>
      <c r="AW20" s="14">
        <f t="shared" si="20"/>
        <v>0.54770318021201425</v>
      </c>
      <c r="AX20" s="86">
        <v>24</v>
      </c>
      <c r="AY20" s="45">
        <f t="shared" si="7"/>
        <v>9.1954022988505746E-2</v>
      </c>
      <c r="AZ20" s="14">
        <f t="shared" si="21"/>
        <v>0.57088122605363978</v>
      </c>
      <c r="BA20" s="86">
        <v>8</v>
      </c>
      <c r="BB20" s="45">
        <f t="shared" si="8"/>
        <v>5.2980132450331126E-2</v>
      </c>
      <c r="BC20" s="14">
        <f t="shared" si="22"/>
        <v>0.60264900662251664</v>
      </c>
      <c r="BD20" s="94">
        <v>14</v>
      </c>
      <c r="BE20" s="45">
        <f t="shared" si="9"/>
        <v>8.3832335329341312E-2</v>
      </c>
      <c r="BF20" s="14">
        <f t="shared" si="23"/>
        <v>0.51497005988023947</v>
      </c>
      <c r="BG20" s="86">
        <v>7</v>
      </c>
      <c r="BH20" s="45">
        <f t="shared" si="10"/>
        <v>6.1403508771929821E-2</v>
      </c>
      <c r="BI20" s="14">
        <f t="shared" si="24"/>
        <v>0.60526315789473673</v>
      </c>
      <c r="BJ20" s="86">
        <v>3</v>
      </c>
      <c r="BK20" s="45">
        <f t="shared" si="11"/>
        <v>5.6603773584905662E-2</v>
      </c>
      <c r="BL20" s="14">
        <f t="shared" si="25"/>
        <v>0.60377358490566035</v>
      </c>
      <c r="BM20" s="95">
        <v>1</v>
      </c>
      <c r="BN20" s="45">
        <f t="shared" si="12"/>
        <v>2.2222222222222223E-2</v>
      </c>
      <c r="BO20" s="91">
        <f t="shared" si="26"/>
        <v>0.55555555555555558</v>
      </c>
    </row>
    <row r="21" spans="1:67" ht="12.75" customHeight="1" x14ac:dyDescent="0.2">
      <c r="A21" s="4">
        <v>22</v>
      </c>
      <c r="B21" s="1">
        <v>9</v>
      </c>
      <c r="C21" s="13">
        <v>7.8E-2</v>
      </c>
      <c r="D21" s="14">
        <f t="shared" si="30"/>
        <v>0.90499999999999992</v>
      </c>
      <c r="E21" s="10">
        <v>10</v>
      </c>
      <c r="F21" s="13">
        <v>0.10299999999999999</v>
      </c>
      <c r="G21" s="14">
        <f t="shared" si="31"/>
        <v>0.85499999999999987</v>
      </c>
      <c r="H21" s="10">
        <v>9</v>
      </c>
      <c r="I21" s="13">
        <v>7.8E-2</v>
      </c>
      <c r="J21" s="14">
        <f t="shared" si="27"/>
        <v>0.94799999999999984</v>
      </c>
      <c r="K21" s="10">
        <v>5</v>
      </c>
      <c r="L21" s="13">
        <v>5.6000000000000001E-2</v>
      </c>
      <c r="M21" s="14">
        <f t="shared" si="28"/>
        <v>0.83299999999999996</v>
      </c>
      <c r="N21" s="10">
        <v>11</v>
      </c>
      <c r="O21" s="13">
        <v>0.08</v>
      </c>
      <c r="P21" s="14">
        <f t="shared" si="29"/>
        <v>0.78199999999999992</v>
      </c>
      <c r="Q21" s="10">
        <v>33</v>
      </c>
      <c r="R21" s="13">
        <v>0.13600000000000001</v>
      </c>
      <c r="S21" s="14">
        <f t="shared" si="16"/>
        <v>0.63800000000000001</v>
      </c>
      <c r="T21" s="10">
        <v>27</v>
      </c>
      <c r="U21" s="13">
        <f t="shared" si="13"/>
        <v>0.10424710424710425</v>
      </c>
      <c r="V21" s="14">
        <f t="shared" si="14"/>
        <v>0.58687258687258692</v>
      </c>
      <c r="W21" s="10">
        <v>33</v>
      </c>
      <c r="X21" s="45">
        <f t="shared" si="4"/>
        <v>0.10679611650485436</v>
      </c>
      <c r="Y21" s="14">
        <f t="shared" si="15"/>
        <v>0.56957928802588997</v>
      </c>
      <c r="Z21" s="51">
        <v>19</v>
      </c>
      <c r="AA21" s="45">
        <f t="shared" si="5"/>
        <v>6.6901408450704219E-2</v>
      </c>
      <c r="AB21" s="14">
        <f>AA21+AA20+AA19+AA18+AA17+AA16+AA15+AA14+AA13+AA12+AA11+AA10+AA9+AA7</f>
        <v>0.59154929577464777</v>
      </c>
      <c r="AC21" s="51">
        <v>32</v>
      </c>
      <c r="AD21" s="45">
        <f t="shared" si="0"/>
        <v>0.1095890410958904</v>
      </c>
      <c r="AE21" s="13">
        <f>SUM(AD7:AD21)</f>
        <v>0.61986301369863017</v>
      </c>
      <c r="AF21" s="10">
        <v>26</v>
      </c>
      <c r="AG21" s="45">
        <f t="shared" si="1"/>
        <v>0.11016949152542373</v>
      </c>
      <c r="AH21" s="14">
        <f>SUM(AG7:AG21)</f>
        <v>0.60169491525423735</v>
      </c>
      <c r="AI21" s="51">
        <v>25</v>
      </c>
      <c r="AJ21" s="45">
        <f t="shared" si="2"/>
        <v>0.1</v>
      </c>
      <c r="AK21" s="14">
        <f>SUM(AJ7:AJ21)</f>
        <v>0.56400000000000006</v>
      </c>
      <c r="AL21" s="10">
        <v>32</v>
      </c>
      <c r="AM21" s="45">
        <f t="shared" si="3"/>
        <v>0.10457516339869281</v>
      </c>
      <c r="AN21" s="14">
        <f>SUM(AM7:AM21)</f>
        <v>0.63398692810457513</v>
      </c>
      <c r="AO21" s="51">
        <v>17</v>
      </c>
      <c r="AP21" s="45">
        <f t="shared" si="17"/>
        <v>5.8020477815699661E-2</v>
      </c>
      <c r="AQ21" s="13">
        <f>SUM(AP7:AP21)</f>
        <v>0.62516040955631402</v>
      </c>
      <c r="AR21" s="10">
        <v>20</v>
      </c>
      <c r="AS21" s="45">
        <f t="shared" si="18"/>
        <v>7.8125E-2</v>
      </c>
      <c r="AT21" s="14">
        <f t="shared" si="19"/>
        <v>0.59375</v>
      </c>
      <c r="AU21" s="10">
        <v>25</v>
      </c>
      <c r="AV21" s="45">
        <f t="shared" si="6"/>
        <v>8.8339222614840993E-2</v>
      </c>
      <c r="AW21" s="14">
        <f t="shared" si="20"/>
        <v>0.6360424028268552</v>
      </c>
      <c r="AX21" s="86">
        <v>29</v>
      </c>
      <c r="AY21" s="45">
        <f t="shared" si="7"/>
        <v>0.1111111111111111</v>
      </c>
      <c r="AZ21" s="14">
        <f t="shared" si="21"/>
        <v>0.68199233716475094</v>
      </c>
      <c r="BA21" s="86">
        <v>12</v>
      </c>
      <c r="BB21" s="45">
        <f t="shared" si="8"/>
        <v>7.9470198675496692E-2</v>
      </c>
      <c r="BC21" s="14">
        <f t="shared" si="22"/>
        <v>0.68211920529801329</v>
      </c>
      <c r="BD21" s="94">
        <v>14</v>
      </c>
      <c r="BE21" s="45">
        <f t="shared" si="9"/>
        <v>8.3832335329341312E-2</v>
      </c>
      <c r="BF21" s="14">
        <f t="shared" si="23"/>
        <v>0.59880239520958078</v>
      </c>
      <c r="BG21" s="86">
        <v>1</v>
      </c>
      <c r="BH21" s="45">
        <f t="shared" si="10"/>
        <v>8.771929824561403E-3</v>
      </c>
      <c r="BI21" s="14">
        <f t="shared" si="24"/>
        <v>0.61403508771929816</v>
      </c>
      <c r="BJ21" s="86">
        <v>5</v>
      </c>
      <c r="BK21" s="45">
        <f t="shared" si="11"/>
        <v>9.4339622641509441E-2</v>
      </c>
      <c r="BL21" s="14">
        <f t="shared" si="25"/>
        <v>0.69811320754716977</v>
      </c>
      <c r="BM21" s="95">
        <v>5</v>
      </c>
      <c r="BN21" s="45">
        <f t="shared" si="12"/>
        <v>0.1111111111111111</v>
      </c>
      <c r="BO21" s="91">
        <f t="shared" si="26"/>
        <v>0.66666666666666674</v>
      </c>
    </row>
    <row r="22" spans="1:67" ht="12.75" customHeight="1" x14ac:dyDescent="0.2">
      <c r="A22" s="5">
        <v>21</v>
      </c>
      <c r="B22" s="6">
        <v>4</v>
      </c>
      <c r="C22" s="16">
        <v>3.5000000000000003E-2</v>
      </c>
      <c r="D22" s="14">
        <f t="shared" si="30"/>
        <v>0.94</v>
      </c>
      <c r="E22" s="12">
        <v>3</v>
      </c>
      <c r="F22" s="16">
        <v>3.1E-2</v>
      </c>
      <c r="G22" s="14">
        <f t="shared" si="31"/>
        <v>0.8859999999999999</v>
      </c>
      <c r="H22" s="12">
        <v>1</v>
      </c>
      <c r="I22" s="16">
        <v>8.9999999999999993E-3</v>
      </c>
      <c r="J22" s="14">
        <f t="shared" si="27"/>
        <v>0.95699999999999985</v>
      </c>
      <c r="K22" s="12">
        <v>7</v>
      </c>
      <c r="L22" s="16">
        <v>7.8E-2</v>
      </c>
      <c r="M22" s="14">
        <f t="shared" si="28"/>
        <v>0.91099999999999992</v>
      </c>
      <c r="N22" s="12">
        <v>17</v>
      </c>
      <c r="O22" s="16">
        <v>0.123</v>
      </c>
      <c r="P22" s="14">
        <f t="shared" si="29"/>
        <v>0.90499999999999992</v>
      </c>
      <c r="Q22" s="12">
        <v>12</v>
      </c>
      <c r="R22" s="16">
        <v>4.9000000000000002E-2</v>
      </c>
      <c r="S22" s="14">
        <f t="shared" si="16"/>
        <v>0.68700000000000006</v>
      </c>
      <c r="T22" s="12">
        <v>29</v>
      </c>
      <c r="U22" s="13">
        <f t="shared" si="13"/>
        <v>0.11196911196911197</v>
      </c>
      <c r="V22" s="14">
        <f t="shared" si="14"/>
        <v>0.69884169884169889</v>
      </c>
      <c r="W22" s="12">
        <v>38</v>
      </c>
      <c r="X22" s="45">
        <f t="shared" si="4"/>
        <v>0.12297734627831715</v>
      </c>
      <c r="Y22" s="14">
        <f t="shared" si="15"/>
        <v>0.69255663430420711</v>
      </c>
      <c r="Z22" s="53">
        <v>21</v>
      </c>
      <c r="AA22" s="45">
        <f t="shared" si="5"/>
        <v>7.3943661971830985E-2</v>
      </c>
      <c r="AB22" s="14">
        <f>AA22+AA21+AA20+AA19+AA18+AA17+AA16+AA15+AA14+AA13+AA12+AA11+AA10+AA9+AA7</f>
        <v>0.66549295774647876</v>
      </c>
      <c r="AC22" s="53">
        <v>32</v>
      </c>
      <c r="AD22" s="45">
        <f t="shared" si="0"/>
        <v>0.1095890410958904</v>
      </c>
      <c r="AE22" s="13">
        <f>SUM(AD7:AD22)</f>
        <v>0.72945205479452058</v>
      </c>
      <c r="AF22" s="21">
        <v>34</v>
      </c>
      <c r="AG22" s="45">
        <f t="shared" si="1"/>
        <v>0.1440677966101695</v>
      </c>
      <c r="AH22" s="20">
        <f>SUM(AG7:AG22)</f>
        <v>0.74576271186440679</v>
      </c>
      <c r="AI22" s="53">
        <v>31</v>
      </c>
      <c r="AJ22" s="45">
        <f t="shared" si="2"/>
        <v>0.124</v>
      </c>
      <c r="AK22" s="14">
        <f>SUM(AJ7:AJ22)</f>
        <v>0.68800000000000006</v>
      </c>
      <c r="AL22" s="12">
        <v>33</v>
      </c>
      <c r="AM22" s="45">
        <f t="shared" si="3"/>
        <v>0.10784313725490197</v>
      </c>
      <c r="AN22" s="14">
        <f>SUM(AM7:AM22)</f>
        <v>0.74183006535947715</v>
      </c>
      <c r="AO22" s="53">
        <v>13</v>
      </c>
      <c r="AP22" s="45">
        <f t="shared" si="17"/>
        <v>4.4368600682593858E-2</v>
      </c>
      <c r="AQ22" s="13">
        <f>SUM(AP7:AP22)</f>
        <v>0.66952901023890787</v>
      </c>
      <c r="AR22" s="12">
        <v>20</v>
      </c>
      <c r="AS22" s="45">
        <f t="shared" si="18"/>
        <v>7.8125E-2</v>
      </c>
      <c r="AT22" s="14">
        <f t="shared" si="19"/>
        <v>0.671875</v>
      </c>
      <c r="AU22" s="12">
        <v>25</v>
      </c>
      <c r="AV22" s="45">
        <f t="shared" si="6"/>
        <v>8.8339222614840993E-2</v>
      </c>
      <c r="AW22" s="14">
        <f t="shared" si="20"/>
        <v>0.72438162544169615</v>
      </c>
      <c r="AX22" s="86">
        <v>18</v>
      </c>
      <c r="AY22" s="45">
        <f t="shared" si="7"/>
        <v>6.8965517241379309E-2</v>
      </c>
      <c r="AZ22" s="14">
        <f t="shared" si="21"/>
        <v>0.75095785440613028</v>
      </c>
      <c r="BA22" s="86">
        <v>9</v>
      </c>
      <c r="BB22" s="45">
        <f t="shared" si="8"/>
        <v>5.9602649006622516E-2</v>
      </c>
      <c r="BC22" s="14">
        <f t="shared" si="22"/>
        <v>0.74172185430463577</v>
      </c>
      <c r="BD22" s="94">
        <v>9</v>
      </c>
      <c r="BE22" s="45">
        <f t="shared" si="9"/>
        <v>5.3892215568862277E-2</v>
      </c>
      <c r="BF22" s="14">
        <f t="shared" si="23"/>
        <v>0.65269461077844304</v>
      </c>
      <c r="BG22" s="86">
        <v>7</v>
      </c>
      <c r="BH22" s="45">
        <f t="shared" si="10"/>
        <v>6.1403508771929821E-2</v>
      </c>
      <c r="BI22" s="14">
        <f t="shared" si="24"/>
        <v>0.67543859649122795</v>
      </c>
      <c r="BJ22" s="86">
        <v>5</v>
      </c>
      <c r="BK22" s="45">
        <f t="shared" si="11"/>
        <v>9.4339622641509441E-2</v>
      </c>
      <c r="BL22" s="14">
        <f t="shared" si="25"/>
        <v>0.79245283018867918</v>
      </c>
      <c r="BM22" s="95">
        <v>2</v>
      </c>
      <c r="BN22" s="45">
        <f t="shared" si="12"/>
        <v>4.4444444444444446E-2</v>
      </c>
      <c r="BO22" s="91">
        <f t="shared" si="26"/>
        <v>0.71111111111111114</v>
      </c>
    </row>
    <row r="23" spans="1:67" x14ac:dyDescent="0.2">
      <c r="A23" s="4">
        <v>20</v>
      </c>
      <c r="B23" s="1">
        <v>1</v>
      </c>
      <c r="C23" s="13">
        <v>8.9999999999999993E-3</v>
      </c>
      <c r="D23" s="14">
        <f t="shared" si="30"/>
        <v>0.94899999999999995</v>
      </c>
      <c r="E23" s="10">
        <v>5</v>
      </c>
      <c r="F23" s="13">
        <v>5.1999999999999998E-2</v>
      </c>
      <c r="G23" s="14">
        <f t="shared" si="31"/>
        <v>0.93799999999999994</v>
      </c>
      <c r="H23" s="10">
        <v>2</v>
      </c>
      <c r="I23" s="13">
        <v>1.7000000000000001E-2</v>
      </c>
      <c r="J23" s="14">
        <f t="shared" si="27"/>
        <v>0.97399999999999987</v>
      </c>
      <c r="K23" s="10">
        <v>5</v>
      </c>
      <c r="L23" s="13">
        <v>5.6000000000000001E-2</v>
      </c>
      <c r="M23" s="14">
        <f t="shared" si="28"/>
        <v>0.96699999999999997</v>
      </c>
      <c r="N23" s="10">
        <v>4</v>
      </c>
      <c r="O23" s="13">
        <v>2.9000000000000001E-2</v>
      </c>
      <c r="P23" s="14">
        <f t="shared" si="29"/>
        <v>0.93399999999999994</v>
      </c>
      <c r="Q23" s="10">
        <v>13</v>
      </c>
      <c r="R23" s="13">
        <v>5.2999999999999999E-2</v>
      </c>
      <c r="S23" s="14">
        <f t="shared" si="16"/>
        <v>0.7400000000000001</v>
      </c>
      <c r="T23" s="10">
        <v>23</v>
      </c>
      <c r="U23" s="13">
        <f t="shared" si="13"/>
        <v>8.8803088803088806E-2</v>
      </c>
      <c r="V23" s="14">
        <f t="shared" si="14"/>
        <v>0.78764478764478774</v>
      </c>
      <c r="W23" s="10">
        <v>24</v>
      </c>
      <c r="X23" s="45">
        <f t="shared" si="4"/>
        <v>7.7669902912621352E-2</v>
      </c>
      <c r="Y23" s="14">
        <f t="shared" si="15"/>
        <v>0.77022653721682843</v>
      </c>
      <c r="Z23" s="51">
        <v>36</v>
      </c>
      <c r="AA23" s="45">
        <f t="shared" si="5"/>
        <v>0.12676056338028169</v>
      </c>
      <c r="AB23" s="14">
        <f>AA23+AA22+AA21+AA20+AA19+AA18+AA17+AA16+AA15+AA14+AA13+AA12+AA11+AA10+AA9+AA7</f>
        <v>0.79225352112676051</v>
      </c>
      <c r="AC23" s="51">
        <v>28</v>
      </c>
      <c r="AD23" s="45">
        <f t="shared" si="0"/>
        <v>9.5890410958904104E-2</v>
      </c>
      <c r="AE23" s="13">
        <f>SUM(AD7:AD23)</f>
        <v>0.82534246575342474</v>
      </c>
      <c r="AF23" s="10">
        <v>24</v>
      </c>
      <c r="AG23" s="45">
        <f t="shared" si="1"/>
        <v>0.10169491525423729</v>
      </c>
      <c r="AH23" s="14">
        <f>SUM(AG7:AG23)</f>
        <v>0.84745762711864403</v>
      </c>
      <c r="AI23" s="51">
        <v>17</v>
      </c>
      <c r="AJ23" s="45">
        <f t="shared" si="2"/>
        <v>6.8000000000000005E-2</v>
      </c>
      <c r="AK23" s="14">
        <f>SUM(AJ7:AJ23)</f>
        <v>0.75600000000000001</v>
      </c>
      <c r="AL23" s="10">
        <v>21</v>
      </c>
      <c r="AM23" s="45">
        <f t="shared" si="3"/>
        <v>6.8627450980392163E-2</v>
      </c>
      <c r="AN23" s="14">
        <f>SUM(AM7:AM23)</f>
        <v>0.81045751633986929</v>
      </c>
      <c r="AO23" s="51">
        <v>26</v>
      </c>
      <c r="AP23" s="45">
        <f t="shared" si="17"/>
        <v>8.8737201365187715E-2</v>
      </c>
      <c r="AQ23" s="13">
        <f>SUM(AP7:AP23)</f>
        <v>0.75826621160409557</v>
      </c>
      <c r="AR23" s="10">
        <v>23</v>
      </c>
      <c r="AS23" s="45">
        <f t="shared" si="18"/>
        <v>8.984375E-2</v>
      </c>
      <c r="AT23" s="14">
        <f t="shared" si="19"/>
        <v>0.76171875</v>
      </c>
      <c r="AU23" s="10">
        <v>21</v>
      </c>
      <c r="AV23" s="45">
        <f t="shared" si="6"/>
        <v>7.4204946996466431E-2</v>
      </c>
      <c r="AW23" s="14">
        <f t="shared" si="20"/>
        <v>0.79858657243816256</v>
      </c>
      <c r="AX23" s="86">
        <v>15</v>
      </c>
      <c r="AY23" s="45">
        <f t="shared" si="7"/>
        <v>5.7471264367816091E-2</v>
      </c>
      <c r="AZ23" s="14">
        <f t="shared" si="21"/>
        <v>0.80842911877394641</v>
      </c>
      <c r="BA23" s="86">
        <v>8</v>
      </c>
      <c r="BB23" s="45">
        <f t="shared" si="8"/>
        <v>5.2980132450331126E-2</v>
      </c>
      <c r="BC23" s="14">
        <f t="shared" si="22"/>
        <v>0.79470198675496695</v>
      </c>
      <c r="BD23" s="94">
        <v>14</v>
      </c>
      <c r="BE23" s="45">
        <f t="shared" si="9"/>
        <v>8.3832335329341312E-2</v>
      </c>
      <c r="BF23" s="14">
        <f t="shared" si="23"/>
        <v>0.73652694610778435</v>
      </c>
      <c r="BG23" s="86">
        <v>8</v>
      </c>
      <c r="BH23" s="45">
        <f t="shared" si="10"/>
        <v>7.0175438596491224E-2</v>
      </c>
      <c r="BI23" s="14">
        <f t="shared" si="24"/>
        <v>0.74561403508771917</v>
      </c>
      <c r="BJ23" s="86">
        <v>1</v>
      </c>
      <c r="BK23" s="45">
        <f t="shared" si="11"/>
        <v>1.8867924528301886E-2</v>
      </c>
      <c r="BL23" s="14">
        <f t="shared" si="25"/>
        <v>0.81132075471698106</v>
      </c>
      <c r="BM23" s="95">
        <v>4</v>
      </c>
      <c r="BN23" s="45">
        <f t="shared" si="12"/>
        <v>8.8888888888888892E-2</v>
      </c>
      <c r="BO23" s="91">
        <f t="shared" si="26"/>
        <v>0.8</v>
      </c>
    </row>
    <row r="24" spans="1:67" x14ac:dyDescent="0.2">
      <c r="A24" s="7">
        <v>19</v>
      </c>
      <c r="B24" s="1">
        <v>5</v>
      </c>
      <c r="C24" s="13">
        <v>4.2999999999999997E-2</v>
      </c>
      <c r="D24" s="14">
        <f t="shared" si="30"/>
        <v>0.99199999999999999</v>
      </c>
      <c r="E24" s="10">
        <v>2</v>
      </c>
      <c r="F24" s="13">
        <v>2.1000000000000001E-2</v>
      </c>
      <c r="G24" s="14">
        <f t="shared" si="31"/>
        <v>0.95899999999999996</v>
      </c>
      <c r="H24" s="10">
        <v>3</v>
      </c>
      <c r="I24" s="13">
        <v>2.5999999999999999E-2</v>
      </c>
      <c r="J24" s="14">
        <f t="shared" si="27"/>
        <v>0.99999999999999989</v>
      </c>
      <c r="K24" s="10">
        <v>0</v>
      </c>
      <c r="L24" s="13">
        <v>0</v>
      </c>
      <c r="M24" s="14">
        <v>0.96699999999999997</v>
      </c>
      <c r="N24" s="10">
        <v>4</v>
      </c>
      <c r="O24" s="13">
        <v>2.9000000000000001E-2</v>
      </c>
      <c r="P24" s="14">
        <f t="shared" si="29"/>
        <v>0.96299999999999997</v>
      </c>
      <c r="Q24" s="10">
        <v>16</v>
      </c>
      <c r="R24" s="13">
        <v>6.6000000000000003E-2</v>
      </c>
      <c r="S24" s="14">
        <f t="shared" si="16"/>
        <v>0.80600000000000005</v>
      </c>
      <c r="T24" s="10">
        <v>12</v>
      </c>
      <c r="U24" s="13">
        <f t="shared" si="13"/>
        <v>4.633204633204633E-2</v>
      </c>
      <c r="V24" s="14">
        <f t="shared" si="14"/>
        <v>0.83397683397683409</v>
      </c>
      <c r="W24" s="10">
        <v>21</v>
      </c>
      <c r="X24" s="45">
        <f t="shared" si="4"/>
        <v>6.7961165048543687E-2</v>
      </c>
      <c r="Y24" s="14">
        <f t="shared" si="15"/>
        <v>0.83818770226537209</v>
      </c>
      <c r="Z24" s="51">
        <v>19</v>
      </c>
      <c r="AA24" s="45">
        <f t="shared" si="5"/>
        <v>6.6901408450704219E-2</v>
      </c>
      <c r="AB24" s="14">
        <f>AA24+AA23+AA22+AA21+AA20+AA19+AA18+AA17+AA16+AA15+AA14+AA13+AA12+AA11+AA10+AA9+AA7</f>
        <v>0.85915492957746475</v>
      </c>
      <c r="AC24" s="51">
        <v>15</v>
      </c>
      <c r="AD24" s="45">
        <f t="shared" si="0"/>
        <v>5.1369863013698627E-2</v>
      </c>
      <c r="AE24" s="13">
        <f>SUM(AD7:AD24)</f>
        <v>0.87671232876712335</v>
      </c>
      <c r="AF24" s="10">
        <v>14</v>
      </c>
      <c r="AG24" s="45">
        <f t="shared" si="1"/>
        <v>5.9322033898305086E-2</v>
      </c>
      <c r="AH24" s="14">
        <f>SUM(AG7:AG24)</f>
        <v>0.90677966101694907</v>
      </c>
      <c r="AI24" s="51">
        <v>25</v>
      </c>
      <c r="AJ24" s="45">
        <f t="shared" si="2"/>
        <v>0.1</v>
      </c>
      <c r="AK24" s="14">
        <f>SUM(AJ7:AJ24)</f>
        <v>0.85599999999999998</v>
      </c>
      <c r="AL24" s="10">
        <v>25</v>
      </c>
      <c r="AM24" s="45">
        <f t="shared" si="3"/>
        <v>8.1699346405228759E-2</v>
      </c>
      <c r="AN24" s="14">
        <f>SUM(AM7:AM24)</f>
        <v>0.89215686274509809</v>
      </c>
      <c r="AO24" s="51">
        <v>26</v>
      </c>
      <c r="AP24" s="45">
        <f t="shared" si="17"/>
        <v>8.8737201365187715E-2</v>
      </c>
      <c r="AQ24" s="13">
        <f>SUM(AP7:AP24)</f>
        <v>0.84700341296928328</v>
      </c>
      <c r="AR24" s="10">
        <v>15</v>
      </c>
      <c r="AS24" s="45">
        <f t="shared" si="18"/>
        <v>5.859375E-2</v>
      </c>
      <c r="AT24" s="14">
        <f t="shared" si="19"/>
        <v>0.8203125</v>
      </c>
      <c r="AU24" s="10">
        <v>21</v>
      </c>
      <c r="AV24" s="45">
        <f t="shared" si="6"/>
        <v>7.4204946996466431E-2</v>
      </c>
      <c r="AW24" s="14">
        <f t="shared" si="20"/>
        <v>0.87279151943462896</v>
      </c>
      <c r="AX24" s="86">
        <v>13</v>
      </c>
      <c r="AY24" s="45">
        <f t="shared" si="7"/>
        <v>4.9808429118773943E-2</v>
      </c>
      <c r="AZ24" s="14">
        <f t="shared" si="21"/>
        <v>0.85823754789272033</v>
      </c>
      <c r="BA24" s="86">
        <v>11</v>
      </c>
      <c r="BB24" s="45">
        <f t="shared" si="8"/>
        <v>7.2847682119205295E-2</v>
      </c>
      <c r="BC24" s="14">
        <f t="shared" si="22"/>
        <v>0.86754966887417229</v>
      </c>
      <c r="BD24" s="94">
        <v>23</v>
      </c>
      <c r="BE24" s="45">
        <f t="shared" si="9"/>
        <v>0.1377245508982036</v>
      </c>
      <c r="BF24" s="14">
        <f t="shared" si="23"/>
        <v>0.87425149700598792</v>
      </c>
      <c r="BG24" s="86">
        <v>8</v>
      </c>
      <c r="BH24" s="45">
        <f t="shared" si="10"/>
        <v>7.0175438596491224E-2</v>
      </c>
      <c r="BI24" s="14">
        <f t="shared" si="24"/>
        <v>0.8157894736842104</v>
      </c>
      <c r="BJ24" s="86">
        <v>3</v>
      </c>
      <c r="BK24" s="45">
        <f t="shared" si="11"/>
        <v>5.6603773584905662E-2</v>
      </c>
      <c r="BL24" s="14">
        <f t="shared" si="25"/>
        <v>0.86792452830188671</v>
      </c>
      <c r="BM24" s="95">
        <v>4</v>
      </c>
      <c r="BN24" s="45">
        <f t="shared" si="12"/>
        <v>8.8888888888888892E-2</v>
      </c>
      <c r="BO24" s="91">
        <f t="shared" si="26"/>
        <v>0.88888888888888895</v>
      </c>
    </row>
    <row r="25" spans="1:67" x14ac:dyDescent="0.2">
      <c r="A25" s="8" t="s">
        <v>18</v>
      </c>
      <c r="B25" s="1">
        <v>1</v>
      </c>
      <c r="C25" s="13">
        <v>8.9999999999999993E-3</v>
      </c>
      <c r="D25" s="14">
        <f>D24+C25</f>
        <v>1.0009999999999999</v>
      </c>
      <c r="E25" s="10">
        <v>3</v>
      </c>
      <c r="F25" s="13">
        <v>3.1E-2</v>
      </c>
      <c r="G25" s="14">
        <f t="shared" si="31"/>
        <v>0.99</v>
      </c>
      <c r="H25" s="10">
        <v>0</v>
      </c>
      <c r="I25" s="13">
        <v>0</v>
      </c>
      <c r="J25" s="14">
        <v>1</v>
      </c>
      <c r="K25" s="10">
        <v>2</v>
      </c>
      <c r="L25" s="13">
        <v>2.1999999999999999E-2</v>
      </c>
      <c r="M25" s="14">
        <f>M24+L25</f>
        <v>0.98899999999999999</v>
      </c>
      <c r="N25" s="10">
        <v>4</v>
      </c>
      <c r="O25" s="13">
        <v>2.9000000000000001E-2</v>
      </c>
      <c r="P25" s="14">
        <f t="shared" si="29"/>
        <v>0.99199999999999999</v>
      </c>
      <c r="Q25" s="10">
        <v>19</v>
      </c>
      <c r="R25" s="13">
        <v>7.8E-2</v>
      </c>
      <c r="S25" s="14">
        <f t="shared" si="16"/>
        <v>0.88400000000000001</v>
      </c>
      <c r="T25" s="10">
        <v>18</v>
      </c>
      <c r="U25" s="13">
        <f t="shared" si="13"/>
        <v>6.9498069498069498E-2</v>
      </c>
      <c r="V25" s="14">
        <f t="shared" si="14"/>
        <v>0.90347490347490356</v>
      </c>
      <c r="W25" s="10">
        <v>27</v>
      </c>
      <c r="X25" s="45">
        <f t="shared" si="4"/>
        <v>8.7378640776699032E-2</v>
      </c>
      <c r="Y25" s="14">
        <f t="shared" si="15"/>
        <v>0.92556634304207108</v>
      </c>
      <c r="Z25" s="51">
        <v>16</v>
      </c>
      <c r="AA25" s="45">
        <f t="shared" si="5"/>
        <v>5.6338028169014086E-2</v>
      </c>
      <c r="AB25" s="14">
        <f>AA25+AA24+AA23+AA22+AA21+AA20+AA19+AA18+AA17+AA16+AA15+AA14+AA13+AA12+AA11+AA10+AA9+AA7</f>
        <v>0.91549295774647876</v>
      </c>
      <c r="AC25" s="51">
        <v>23</v>
      </c>
      <c r="AD25" s="45">
        <f t="shared" si="0"/>
        <v>7.8767123287671229E-2</v>
      </c>
      <c r="AE25" s="13">
        <f>SUM(AD7:AD25)</f>
        <v>0.95547945205479456</v>
      </c>
      <c r="AF25" s="10">
        <v>12</v>
      </c>
      <c r="AG25" s="45">
        <f t="shared" si="1"/>
        <v>5.0847457627118647E-2</v>
      </c>
      <c r="AH25" s="14">
        <f>SUM(AG7:AG25)</f>
        <v>0.95762711864406769</v>
      </c>
      <c r="AI25" s="51">
        <v>21</v>
      </c>
      <c r="AJ25" s="45">
        <f t="shared" si="2"/>
        <v>8.4000000000000005E-2</v>
      </c>
      <c r="AK25" s="14">
        <f>SUM(AJ7:AJ25)</f>
        <v>0.94</v>
      </c>
      <c r="AL25" s="10">
        <v>16</v>
      </c>
      <c r="AM25" s="45">
        <f t="shared" si="3"/>
        <v>5.2287581699346407E-2</v>
      </c>
      <c r="AN25" s="14">
        <f>SUM(AM7:AM25)</f>
        <v>0.94444444444444453</v>
      </c>
      <c r="AO25" s="51">
        <v>32</v>
      </c>
      <c r="AP25" s="45">
        <f t="shared" si="17"/>
        <v>0.10921501706484642</v>
      </c>
      <c r="AQ25" s="13">
        <f>SUM(AP7:AP25)</f>
        <v>0.95621843003412965</v>
      </c>
      <c r="AR25" s="10">
        <v>34</v>
      </c>
      <c r="AS25" s="45">
        <f t="shared" si="18"/>
        <v>0.1328125</v>
      </c>
      <c r="AT25" s="14">
        <f t="shared" si="19"/>
        <v>0.953125</v>
      </c>
      <c r="AU25" s="10">
        <v>14</v>
      </c>
      <c r="AV25" s="45">
        <f t="shared" si="6"/>
        <v>4.9469964664310952E-2</v>
      </c>
      <c r="AW25" s="14">
        <f t="shared" si="20"/>
        <v>0.92226148409893993</v>
      </c>
      <c r="AX25" s="86">
        <v>19</v>
      </c>
      <c r="AY25" s="45">
        <f t="shared" si="7"/>
        <v>7.2796934865900387E-2</v>
      </c>
      <c r="AZ25" s="14">
        <f t="shared" si="21"/>
        <v>0.93103448275862077</v>
      </c>
      <c r="BA25" s="86">
        <v>7</v>
      </c>
      <c r="BB25" s="45">
        <f t="shared" si="8"/>
        <v>4.6357615894039736E-2</v>
      </c>
      <c r="BC25" s="14">
        <f t="shared" si="22"/>
        <v>0.91390728476821204</v>
      </c>
      <c r="BD25" s="94">
        <v>12</v>
      </c>
      <c r="BE25" s="45">
        <f t="shared" si="9"/>
        <v>7.1856287425149698E-2</v>
      </c>
      <c r="BF25" s="14">
        <f t="shared" si="23"/>
        <v>0.94610778443113763</v>
      </c>
      <c r="BG25" s="86">
        <v>9</v>
      </c>
      <c r="BH25" s="45">
        <f t="shared" si="10"/>
        <v>7.8947368421052627E-2</v>
      </c>
      <c r="BI25" s="14">
        <f t="shared" si="24"/>
        <v>0.89473684210526305</v>
      </c>
      <c r="BJ25" s="86">
        <v>4</v>
      </c>
      <c r="BK25" s="45">
        <f t="shared" si="11"/>
        <v>7.5471698113207544E-2</v>
      </c>
      <c r="BL25" s="14">
        <f t="shared" si="25"/>
        <v>0.94339622641509424</v>
      </c>
      <c r="BM25" s="95">
        <v>3</v>
      </c>
      <c r="BN25" s="45">
        <f t="shared" si="12"/>
        <v>6.6666666666666666E-2</v>
      </c>
      <c r="BO25" s="91">
        <f t="shared" si="26"/>
        <v>0.9555555555555556</v>
      </c>
    </row>
    <row r="26" spans="1:67" x14ac:dyDescent="0.2">
      <c r="A26" s="9">
        <v>17</v>
      </c>
      <c r="B26" s="1">
        <v>0</v>
      </c>
      <c r="C26" s="13">
        <v>0</v>
      </c>
      <c r="D26" s="14">
        <v>1.0009999999999999</v>
      </c>
      <c r="E26" s="10">
        <v>1</v>
      </c>
      <c r="F26" s="13">
        <v>0.01</v>
      </c>
      <c r="G26" s="14">
        <f t="shared" si="31"/>
        <v>1</v>
      </c>
      <c r="H26" s="10">
        <v>0</v>
      </c>
      <c r="I26" s="13">
        <v>0</v>
      </c>
      <c r="J26" s="14">
        <v>1</v>
      </c>
      <c r="K26" s="10">
        <v>1</v>
      </c>
      <c r="L26" s="13">
        <v>1.0999999999999999E-2</v>
      </c>
      <c r="M26" s="14">
        <f>M25+L26</f>
        <v>1</v>
      </c>
      <c r="N26" s="10">
        <v>0</v>
      </c>
      <c r="O26" s="13">
        <v>0</v>
      </c>
      <c r="P26" s="14">
        <v>0.99199999999999999</v>
      </c>
      <c r="Q26" s="10">
        <v>9</v>
      </c>
      <c r="R26" s="13">
        <v>3.6999999999999998E-2</v>
      </c>
      <c r="S26" s="14">
        <f t="shared" si="16"/>
        <v>0.92100000000000004</v>
      </c>
      <c r="T26" s="10">
        <v>18</v>
      </c>
      <c r="U26" s="13">
        <f t="shared" si="13"/>
        <v>6.9498069498069498E-2</v>
      </c>
      <c r="V26" s="14">
        <f t="shared" si="14"/>
        <v>0.97297297297297303</v>
      </c>
      <c r="W26" s="10">
        <v>13</v>
      </c>
      <c r="X26" s="45">
        <f t="shared" si="4"/>
        <v>4.2071197411003236E-2</v>
      </c>
      <c r="Y26" s="14">
        <f t="shared" si="15"/>
        <v>0.96763754045307437</v>
      </c>
      <c r="Z26" s="51">
        <v>20</v>
      </c>
      <c r="AA26" s="45">
        <f t="shared" si="5"/>
        <v>7.0422535211267609E-2</v>
      </c>
      <c r="AB26" s="14">
        <f>AA26+AA25+AA24+AA23+AA22+AA21+AA20+AA19+AA18+AA17+AA16+AA15+AA14+AA13+AA12+AA11+AA10+AA9+AA7</f>
        <v>0.9859154929577465</v>
      </c>
      <c r="AC26" s="51">
        <v>13</v>
      </c>
      <c r="AD26" s="45">
        <f t="shared" si="0"/>
        <v>4.4520547945205477E-2</v>
      </c>
      <c r="AE26" s="13">
        <f>SUM(AD7:AD26)</f>
        <v>1</v>
      </c>
      <c r="AF26" s="10">
        <v>5</v>
      </c>
      <c r="AG26" s="45">
        <f t="shared" si="1"/>
        <v>2.1186440677966101E-2</v>
      </c>
      <c r="AH26" s="14">
        <f>SUM(AG7:AG26)</f>
        <v>0.97881355932203373</v>
      </c>
      <c r="AI26" s="51">
        <v>11</v>
      </c>
      <c r="AJ26" s="45">
        <f t="shared" si="2"/>
        <v>4.3999999999999997E-2</v>
      </c>
      <c r="AK26" s="14">
        <f>SUM(AJ7:AJ26)</f>
        <v>0.98399999999999999</v>
      </c>
      <c r="AL26" s="10">
        <v>11</v>
      </c>
      <c r="AM26" s="45">
        <f t="shared" si="3"/>
        <v>3.5947712418300651E-2</v>
      </c>
      <c r="AN26" s="14">
        <f>SUM(AM7:AM26)</f>
        <v>0.98039215686274517</v>
      </c>
      <c r="AO26" s="51">
        <v>10</v>
      </c>
      <c r="AP26" s="45">
        <f t="shared" si="17"/>
        <v>3.4129692832764506E-2</v>
      </c>
      <c r="AQ26" s="13">
        <f>SUM(AP7:AP26)</f>
        <v>0.99034812286689411</v>
      </c>
      <c r="AR26" s="10">
        <v>12</v>
      </c>
      <c r="AS26" s="45">
        <f t="shared" si="18"/>
        <v>4.6875E-2</v>
      </c>
      <c r="AT26" s="14">
        <f t="shared" si="19"/>
        <v>1</v>
      </c>
      <c r="AU26" s="10">
        <v>16</v>
      </c>
      <c r="AV26" s="45">
        <f t="shared" si="6"/>
        <v>5.6537102473498232E-2</v>
      </c>
      <c r="AW26" s="14">
        <f t="shared" si="20"/>
        <v>0.97879858657243812</v>
      </c>
      <c r="AX26" s="86">
        <v>12</v>
      </c>
      <c r="AY26" s="45">
        <f t="shared" si="7"/>
        <v>4.5977011494252873E-2</v>
      </c>
      <c r="AZ26" s="14">
        <f t="shared" si="21"/>
        <v>0.97701149425287359</v>
      </c>
      <c r="BA26" s="86">
        <v>13</v>
      </c>
      <c r="BB26" s="45">
        <f t="shared" si="8"/>
        <v>8.6092715231788075E-2</v>
      </c>
      <c r="BC26" s="14">
        <f t="shared" si="22"/>
        <v>1</v>
      </c>
      <c r="BD26" s="94">
        <v>8</v>
      </c>
      <c r="BE26" s="45">
        <f t="shared" si="9"/>
        <v>4.790419161676647E-2</v>
      </c>
      <c r="BF26" s="14">
        <f t="shared" si="23"/>
        <v>0.99401197604790414</v>
      </c>
      <c r="BG26" s="86">
        <v>7</v>
      </c>
      <c r="BH26" s="45">
        <f t="shared" si="10"/>
        <v>6.1403508771929821E-2</v>
      </c>
      <c r="BI26" s="14">
        <f t="shared" si="24"/>
        <v>0.95614035087719285</v>
      </c>
      <c r="BJ26" s="86">
        <v>1</v>
      </c>
      <c r="BK26" s="45">
        <f t="shared" si="11"/>
        <v>1.8867924528301886E-2</v>
      </c>
      <c r="BL26" s="14">
        <f t="shared" si="25"/>
        <v>0.96226415094339612</v>
      </c>
      <c r="BM26" s="95">
        <v>0</v>
      </c>
      <c r="BN26" s="45">
        <f t="shared" si="12"/>
        <v>0</v>
      </c>
      <c r="BO26" s="91">
        <f t="shared" si="26"/>
        <v>0.9555555555555556</v>
      </c>
    </row>
    <row r="27" spans="1:67" x14ac:dyDescent="0.2">
      <c r="A27" s="17">
        <v>16</v>
      </c>
      <c r="B27" s="18">
        <v>0</v>
      </c>
      <c r="C27" s="19">
        <v>0</v>
      </c>
      <c r="D27" s="14">
        <v>1.0009999999999999</v>
      </c>
      <c r="E27" s="21">
        <v>0</v>
      </c>
      <c r="F27" s="19">
        <v>0</v>
      </c>
      <c r="G27" s="20">
        <v>1</v>
      </c>
      <c r="H27" s="21">
        <v>0</v>
      </c>
      <c r="I27" s="19">
        <v>0</v>
      </c>
      <c r="J27" s="20">
        <v>1</v>
      </c>
      <c r="K27" s="21">
        <v>0</v>
      </c>
      <c r="L27" s="19">
        <v>0</v>
      </c>
      <c r="M27" s="20">
        <v>1</v>
      </c>
      <c r="N27" s="21">
        <v>1</v>
      </c>
      <c r="O27" s="19">
        <v>7.0000000000000001E-3</v>
      </c>
      <c r="P27" s="20">
        <f>P26+O27</f>
        <v>0.999</v>
      </c>
      <c r="Q27" s="21">
        <v>8</v>
      </c>
      <c r="R27" s="19">
        <v>3.3000000000000002E-2</v>
      </c>
      <c r="S27" s="14">
        <f t="shared" si="16"/>
        <v>0.95400000000000007</v>
      </c>
      <c r="T27" s="21">
        <v>6</v>
      </c>
      <c r="U27" s="13">
        <f t="shared" si="13"/>
        <v>2.3166023166023165E-2</v>
      </c>
      <c r="V27" s="14">
        <f t="shared" si="14"/>
        <v>0.99613899613899615</v>
      </c>
      <c r="W27" s="21">
        <v>7</v>
      </c>
      <c r="X27" s="45">
        <f t="shared" si="4"/>
        <v>2.2653721682847898E-2</v>
      </c>
      <c r="Y27" s="14">
        <f t="shared" si="15"/>
        <v>0.99029126213592222</v>
      </c>
      <c r="Z27" s="54">
        <v>4</v>
      </c>
      <c r="AA27" s="45">
        <f t="shared" si="5"/>
        <v>1.4084507042253521E-2</v>
      </c>
      <c r="AB27" s="14">
        <f>AA27+AA26+AA25+AA24+AA23+AA22+AA21+AA20+AA19+AA18+AA17+AA16+AA15+AA14+AA13+AA12+AA11+AA10+AA9+AA7</f>
        <v>1</v>
      </c>
      <c r="AC27" s="54">
        <v>0</v>
      </c>
      <c r="AD27" s="45">
        <f t="shared" si="0"/>
        <v>0</v>
      </c>
      <c r="AE27" s="13">
        <f>SUM(AD7:AD27)</f>
        <v>1</v>
      </c>
      <c r="AF27" s="21">
        <v>3</v>
      </c>
      <c r="AG27" s="45">
        <f t="shared" si="1"/>
        <v>1.2711864406779662E-2</v>
      </c>
      <c r="AH27" s="20">
        <f>SUM(AG7:AG27)</f>
        <v>0.99152542372881336</v>
      </c>
      <c r="AI27" s="54">
        <v>4</v>
      </c>
      <c r="AJ27" s="45">
        <f t="shared" si="2"/>
        <v>1.6E-2</v>
      </c>
      <c r="AK27" s="14">
        <f>SUM(AJ7:AJ27)</f>
        <v>1</v>
      </c>
      <c r="AL27" s="21">
        <v>4</v>
      </c>
      <c r="AM27" s="45">
        <f t="shared" si="3"/>
        <v>1.3071895424836602E-2</v>
      </c>
      <c r="AN27" s="14">
        <f>SUM(AM7:AM27)</f>
        <v>0.99346405228758172</v>
      </c>
      <c r="AO27" s="54">
        <v>3</v>
      </c>
      <c r="AP27" s="45">
        <f t="shared" si="17"/>
        <v>1.0238907849829351E-2</v>
      </c>
      <c r="AQ27" s="13">
        <v>1</v>
      </c>
      <c r="AR27" s="21">
        <v>0</v>
      </c>
      <c r="AS27" s="45">
        <f t="shared" si="18"/>
        <v>0</v>
      </c>
      <c r="AT27" s="14">
        <f t="shared" si="19"/>
        <v>1</v>
      </c>
      <c r="AU27" s="21">
        <v>6</v>
      </c>
      <c r="AV27" s="45">
        <f t="shared" si="6"/>
        <v>2.1201413427561839E-2</v>
      </c>
      <c r="AW27" s="14">
        <f t="shared" si="20"/>
        <v>1</v>
      </c>
      <c r="AX27" s="86">
        <v>5</v>
      </c>
      <c r="AY27" s="45">
        <f t="shared" si="7"/>
        <v>1.9157088122605363E-2</v>
      </c>
      <c r="AZ27" s="14">
        <f t="shared" si="21"/>
        <v>0.99616858237547901</v>
      </c>
      <c r="BA27" s="86">
        <v>0</v>
      </c>
      <c r="BB27" s="45">
        <f t="shared" si="8"/>
        <v>0</v>
      </c>
      <c r="BC27" s="14">
        <f t="shared" si="22"/>
        <v>1</v>
      </c>
      <c r="BD27" s="94">
        <v>1</v>
      </c>
      <c r="BE27" s="45">
        <f t="shared" si="9"/>
        <v>5.9880239520958087E-3</v>
      </c>
      <c r="BF27" s="14">
        <f t="shared" si="23"/>
        <v>1</v>
      </c>
      <c r="BG27" s="86">
        <v>5</v>
      </c>
      <c r="BH27" s="45">
        <f t="shared" si="10"/>
        <v>4.3859649122807015E-2</v>
      </c>
      <c r="BI27" s="14">
        <f t="shared" si="24"/>
        <v>0.99999999999999989</v>
      </c>
      <c r="BJ27" s="86">
        <v>1</v>
      </c>
      <c r="BK27" s="45">
        <f t="shared" si="11"/>
        <v>1.8867924528301886E-2</v>
      </c>
      <c r="BL27" s="14">
        <f t="shared" si="25"/>
        <v>0.98113207547169801</v>
      </c>
      <c r="BM27" s="95">
        <v>1</v>
      </c>
      <c r="BN27" s="45">
        <f t="shared" si="12"/>
        <v>2.2222222222222223E-2</v>
      </c>
      <c r="BO27" s="91">
        <f t="shared" si="26"/>
        <v>0.97777777777777786</v>
      </c>
    </row>
    <row r="28" spans="1:67" x14ac:dyDescent="0.2">
      <c r="A28" s="17">
        <v>15</v>
      </c>
      <c r="B28" s="18">
        <v>0</v>
      </c>
      <c r="C28" s="19">
        <v>0</v>
      </c>
      <c r="D28" s="14">
        <v>1.0009999999999999</v>
      </c>
      <c r="E28" s="21">
        <v>0</v>
      </c>
      <c r="F28" s="19">
        <v>0</v>
      </c>
      <c r="G28" s="20">
        <v>1</v>
      </c>
      <c r="H28" s="21">
        <v>0</v>
      </c>
      <c r="I28" s="19">
        <v>0</v>
      </c>
      <c r="J28" s="20">
        <v>1</v>
      </c>
      <c r="K28" s="21">
        <v>0</v>
      </c>
      <c r="L28" s="19">
        <v>0</v>
      </c>
      <c r="M28" s="20">
        <v>1</v>
      </c>
      <c r="N28" s="21">
        <v>0</v>
      </c>
      <c r="O28" s="19">
        <v>0</v>
      </c>
      <c r="P28" s="20">
        <v>0.999</v>
      </c>
      <c r="Q28" s="21">
        <v>10</v>
      </c>
      <c r="R28" s="19">
        <v>4.1000000000000002E-2</v>
      </c>
      <c r="S28" s="14">
        <f t="shared" si="16"/>
        <v>0.99500000000000011</v>
      </c>
      <c r="T28" s="21">
        <v>1</v>
      </c>
      <c r="U28" s="13">
        <f t="shared" si="13"/>
        <v>3.8610038610038611E-3</v>
      </c>
      <c r="V28" s="14">
        <f t="shared" si="14"/>
        <v>1</v>
      </c>
      <c r="W28" s="21">
        <v>2</v>
      </c>
      <c r="X28" s="45">
        <f t="shared" si="4"/>
        <v>6.4724919093851136E-3</v>
      </c>
      <c r="Y28" s="14">
        <f t="shared" si="15"/>
        <v>0.99676375404530737</v>
      </c>
      <c r="Z28" s="54">
        <v>0</v>
      </c>
      <c r="AA28" s="45">
        <f t="shared" si="5"/>
        <v>0</v>
      </c>
      <c r="AB28" s="14">
        <f>AA28+AA27+AA26+AA25+AA24+AA23+AA22+AA21+AA20+AA19+AA18+AA17+AA15+AA16+AA14+AA13+AA12+AA11+AA10+AA9+AA7</f>
        <v>0.99999999999999989</v>
      </c>
      <c r="AC28" s="54">
        <v>0</v>
      </c>
      <c r="AD28" s="45">
        <f t="shared" si="0"/>
        <v>0</v>
      </c>
      <c r="AE28" s="13">
        <f>SUM(AD7:AD28)</f>
        <v>1</v>
      </c>
      <c r="AF28" s="21">
        <v>1</v>
      </c>
      <c r="AG28" s="45">
        <f t="shared" si="1"/>
        <v>4.2372881355932203E-3</v>
      </c>
      <c r="AH28" s="20">
        <f>SUM(AG7:AG28)</f>
        <v>0.99576271186440657</v>
      </c>
      <c r="AI28" s="54">
        <v>0</v>
      </c>
      <c r="AJ28" s="45">
        <f t="shared" si="2"/>
        <v>0</v>
      </c>
      <c r="AK28" s="14">
        <f>SUM(AJ7:AJ28)</f>
        <v>1</v>
      </c>
      <c r="AL28" s="21">
        <v>0</v>
      </c>
      <c r="AM28" s="45">
        <f t="shared" si="3"/>
        <v>0</v>
      </c>
      <c r="AN28" s="14">
        <f>SUM(AM7:AM28)</f>
        <v>0.99346405228758172</v>
      </c>
      <c r="AO28" s="54">
        <v>0</v>
      </c>
      <c r="AP28" s="45">
        <f t="shared" si="17"/>
        <v>0</v>
      </c>
      <c r="AQ28" s="13">
        <v>1</v>
      </c>
      <c r="AR28" s="21">
        <v>0</v>
      </c>
      <c r="AS28" s="45">
        <f t="shared" si="18"/>
        <v>0</v>
      </c>
      <c r="AT28" s="14">
        <f t="shared" si="19"/>
        <v>1</v>
      </c>
      <c r="AU28" s="21">
        <v>0</v>
      </c>
      <c r="AV28" s="45">
        <f t="shared" si="6"/>
        <v>0</v>
      </c>
      <c r="AW28" s="14">
        <f t="shared" si="20"/>
        <v>1</v>
      </c>
      <c r="AX28" s="86">
        <v>1</v>
      </c>
      <c r="AY28" s="45">
        <f t="shared" si="7"/>
        <v>3.8314176245210726E-3</v>
      </c>
      <c r="AZ28" s="14">
        <f t="shared" si="21"/>
        <v>1</v>
      </c>
      <c r="BA28" s="86">
        <v>0</v>
      </c>
      <c r="BB28" s="45">
        <f t="shared" si="8"/>
        <v>0</v>
      </c>
      <c r="BC28" s="14">
        <f t="shared" si="22"/>
        <v>1</v>
      </c>
      <c r="BD28" s="94">
        <v>0</v>
      </c>
      <c r="BE28" s="45">
        <f t="shared" si="9"/>
        <v>0</v>
      </c>
      <c r="BF28" s="14">
        <f t="shared" si="23"/>
        <v>1</v>
      </c>
      <c r="BG28" s="86">
        <v>0</v>
      </c>
      <c r="BH28" s="45">
        <f t="shared" si="10"/>
        <v>0</v>
      </c>
      <c r="BI28" s="14">
        <f t="shared" si="24"/>
        <v>0.99999999999999989</v>
      </c>
      <c r="BJ28" s="86">
        <v>1</v>
      </c>
      <c r="BK28" s="45">
        <f t="shared" si="11"/>
        <v>1.8867924528301886E-2</v>
      </c>
      <c r="BL28" s="14">
        <f t="shared" si="25"/>
        <v>0.99999999999999989</v>
      </c>
      <c r="BM28" s="95">
        <v>1</v>
      </c>
      <c r="BN28" s="45">
        <f t="shared" si="12"/>
        <v>2.2222222222222223E-2</v>
      </c>
      <c r="BO28" s="91">
        <f t="shared" si="26"/>
        <v>1</v>
      </c>
    </row>
    <row r="29" spans="1:67" x14ac:dyDescent="0.2">
      <c r="A29" s="17">
        <v>14</v>
      </c>
      <c r="B29" s="18">
        <v>0</v>
      </c>
      <c r="C29" s="19">
        <v>0</v>
      </c>
      <c r="D29" s="14">
        <v>1.0009999999999999</v>
      </c>
      <c r="E29" s="21">
        <v>0</v>
      </c>
      <c r="F29" s="19">
        <v>0</v>
      </c>
      <c r="G29" s="20">
        <v>1</v>
      </c>
      <c r="H29" s="21">
        <v>0</v>
      </c>
      <c r="I29" s="19">
        <v>0</v>
      </c>
      <c r="J29" s="20">
        <v>1</v>
      </c>
      <c r="K29" s="21">
        <v>0</v>
      </c>
      <c r="L29" s="19">
        <v>0</v>
      </c>
      <c r="M29" s="20">
        <v>1</v>
      </c>
      <c r="N29" s="21">
        <v>0</v>
      </c>
      <c r="O29" s="19">
        <v>0</v>
      </c>
      <c r="P29" s="20">
        <v>0.999</v>
      </c>
      <c r="Q29" s="21">
        <v>1</v>
      </c>
      <c r="R29" s="19">
        <v>4.0000000000000001E-3</v>
      </c>
      <c r="S29" s="14">
        <f>S28+R29</f>
        <v>0.99900000000000011</v>
      </c>
      <c r="T29" s="21">
        <v>0</v>
      </c>
      <c r="U29" s="19">
        <v>0</v>
      </c>
      <c r="V29" s="14">
        <f t="shared" si="14"/>
        <v>1</v>
      </c>
      <c r="W29" s="21">
        <v>1</v>
      </c>
      <c r="X29" s="45">
        <f t="shared" si="4"/>
        <v>3.2362459546925568E-3</v>
      </c>
      <c r="Y29" s="14">
        <f t="shared" si="15"/>
        <v>0.99999999999999989</v>
      </c>
      <c r="Z29" s="54">
        <v>0</v>
      </c>
      <c r="AA29" s="45">
        <f t="shared" si="5"/>
        <v>0</v>
      </c>
      <c r="AB29" s="14">
        <f>AA29+AA28+AA27+AA26+AA25+AA24+AA23+AA22+AA21+AA20+AA19+AA18+AA17+AA16+AA15+AA14+AA13+AA12+AA11+AA10+AA9+AA7</f>
        <v>1</v>
      </c>
      <c r="AC29" s="54">
        <v>0</v>
      </c>
      <c r="AD29" s="71">
        <f t="shared" si="0"/>
        <v>0</v>
      </c>
      <c r="AE29" s="13">
        <f>SUM(AD7:AD29)</f>
        <v>1</v>
      </c>
      <c r="AF29" s="21">
        <v>1</v>
      </c>
      <c r="AG29" s="45">
        <f t="shared" si="1"/>
        <v>4.2372881355932203E-3</v>
      </c>
      <c r="AH29" s="20">
        <f>SUM(AG7:AG29)</f>
        <v>0.99999999999999978</v>
      </c>
      <c r="AI29" s="54">
        <v>0</v>
      </c>
      <c r="AJ29" s="72">
        <f t="shared" si="2"/>
        <v>0</v>
      </c>
      <c r="AK29" s="14">
        <f>SUM(AJ7:AJ29)</f>
        <v>1</v>
      </c>
      <c r="AL29" s="21">
        <v>2</v>
      </c>
      <c r="AM29" s="72">
        <f t="shared" si="3"/>
        <v>6.5359477124183009E-3</v>
      </c>
      <c r="AN29" s="14">
        <f>SUM(AM7:AM29)</f>
        <v>1</v>
      </c>
      <c r="AO29" s="54">
        <v>0</v>
      </c>
      <c r="AP29" s="45">
        <f t="shared" si="17"/>
        <v>0</v>
      </c>
      <c r="AQ29" s="13">
        <v>1</v>
      </c>
      <c r="AR29" s="21">
        <v>0</v>
      </c>
      <c r="AS29" s="45">
        <f t="shared" si="18"/>
        <v>0</v>
      </c>
      <c r="AT29" s="14">
        <f t="shared" si="19"/>
        <v>1</v>
      </c>
      <c r="AU29" s="21">
        <v>0</v>
      </c>
      <c r="AV29" s="71">
        <f t="shared" si="6"/>
        <v>0</v>
      </c>
      <c r="AW29" s="14">
        <f t="shared" si="20"/>
        <v>1</v>
      </c>
      <c r="AX29" s="97">
        <v>0</v>
      </c>
      <c r="AY29" s="45">
        <f t="shared" si="7"/>
        <v>0</v>
      </c>
      <c r="AZ29" s="98">
        <f t="shared" si="21"/>
        <v>1</v>
      </c>
      <c r="BA29" s="97">
        <v>0</v>
      </c>
      <c r="BB29" s="45">
        <f t="shared" si="8"/>
        <v>0</v>
      </c>
      <c r="BC29" s="98">
        <f t="shared" si="22"/>
        <v>1</v>
      </c>
      <c r="BD29" s="83">
        <v>0</v>
      </c>
      <c r="BE29" s="107">
        <f>BD29/$BD$30</f>
        <v>0</v>
      </c>
      <c r="BF29" s="112">
        <f t="shared" si="23"/>
        <v>1</v>
      </c>
      <c r="BG29" s="97">
        <v>0</v>
      </c>
      <c r="BH29" s="72">
        <f>BG29/$BG$30</f>
        <v>0</v>
      </c>
      <c r="BI29" s="98">
        <f t="shared" si="24"/>
        <v>0.99999999999999989</v>
      </c>
      <c r="BJ29" s="97">
        <v>0</v>
      </c>
      <c r="BK29" s="72">
        <f>BJ29/$BJ$30</f>
        <v>0</v>
      </c>
      <c r="BL29" s="98">
        <f t="shared" si="25"/>
        <v>0.99999999999999989</v>
      </c>
      <c r="BM29" s="83">
        <v>0</v>
      </c>
      <c r="BN29" s="72">
        <f t="shared" si="12"/>
        <v>0</v>
      </c>
      <c r="BO29" s="92">
        <f t="shared" si="26"/>
        <v>1</v>
      </c>
    </row>
    <row r="30" spans="1:67" x14ac:dyDescent="0.2">
      <c r="A30" s="35" t="s">
        <v>8</v>
      </c>
      <c r="B30" s="30">
        <f>SUM(B7:B29)</f>
        <v>115</v>
      </c>
      <c r="C30" s="22">
        <f>SUM(C7:C29)</f>
        <v>1.0009999999999999</v>
      </c>
      <c r="D30" s="26"/>
      <c r="E30" s="31">
        <f>SUM(E7:E29)</f>
        <v>97</v>
      </c>
      <c r="F30" s="22">
        <f>SUM(F7:F29)</f>
        <v>1</v>
      </c>
      <c r="G30" s="26"/>
      <c r="H30" s="38">
        <f>SUM(H7:H29)</f>
        <v>116</v>
      </c>
      <c r="I30" s="43">
        <f>SUM(I7:I29)</f>
        <v>0.99999999999999989</v>
      </c>
      <c r="J30" s="40"/>
      <c r="K30" s="39">
        <f>SUM(K7:K29)</f>
        <v>90</v>
      </c>
      <c r="L30" s="43">
        <f>SUM(L7:L29)</f>
        <v>1</v>
      </c>
      <c r="M30" s="40"/>
      <c r="N30" s="39">
        <f>SUM(N7:N29)</f>
        <v>138</v>
      </c>
      <c r="O30" s="43">
        <f>SUM(O7:O29)</f>
        <v>0.999</v>
      </c>
      <c r="P30" s="40"/>
      <c r="Q30" s="55">
        <f>SUM(Q7:Q29)</f>
        <v>243</v>
      </c>
      <c r="R30" s="43">
        <f>SUM(R7:R29)</f>
        <v>0.99900000000000011</v>
      </c>
      <c r="S30" s="40"/>
      <c r="T30" s="55">
        <f>SUM(T7:T29)</f>
        <v>259</v>
      </c>
      <c r="U30" s="43">
        <f>SUM(U7:U29)</f>
        <v>1</v>
      </c>
      <c r="V30" s="40"/>
      <c r="W30" s="55">
        <f>SUM(W7:W29)</f>
        <v>309</v>
      </c>
      <c r="X30" s="43">
        <f>SUM(X7:X29)</f>
        <v>0.99999999999999989</v>
      </c>
      <c r="Y30" s="40"/>
      <c r="Z30" s="39">
        <f>SUM(Z7:Z29)</f>
        <v>284</v>
      </c>
      <c r="AA30" s="43">
        <f>SUM(AA7:AA29)</f>
        <v>1</v>
      </c>
      <c r="AB30" s="40"/>
      <c r="AC30" s="39">
        <f>SUM(AC7:AC29)</f>
        <v>292</v>
      </c>
      <c r="AD30" s="22">
        <f>SUM(AD7:AD29)</f>
        <v>1</v>
      </c>
      <c r="AE30" s="39"/>
      <c r="AF30" s="55">
        <f>SUM(AF7:AF29)</f>
        <v>236</v>
      </c>
      <c r="AG30" s="43">
        <f>SUM(AG7:AG29)</f>
        <v>0.99999999999999978</v>
      </c>
      <c r="AH30" s="40"/>
      <c r="AI30" s="39">
        <f>SUM(AI7:AI29)</f>
        <v>250</v>
      </c>
      <c r="AJ30" s="22">
        <f>SUM(AJ7:AJ29)</f>
        <v>1</v>
      </c>
      <c r="AK30" s="40"/>
      <c r="AL30" s="55">
        <f>SUM(AL7:AL29)</f>
        <v>306</v>
      </c>
      <c r="AM30" s="22">
        <f t="shared" si="3"/>
        <v>1</v>
      </c>
      <c r="AN30" s="40"/>
      <c r="AO30" s="39">
        <f>SUM(AO7:AO29)</f>
        <v>293</v>
      </c>
      <c r="AP30" s="22">
        <f>AO30/$AO$30</f>
        <v>1</v>
      </c>
      <c r="AQ30" s="39"/>
      <c r="AR30" s="55">
        <f>SUM(AR7:AR29)</f>
        <v>256</v>
      </c>
      <c r="AS30" s="22">
        <f>SUM(AS7:AS29)</f>
        <v>1</v>
      </c>
      <c r="AT30" s="40"/>
      <c r="AU30" s="55">
        <f>SUM(AU7:AU29)</f>
        <v>283</v>
      </c>
      <c r="AV30" s="22">
        <f t="shared" si="6"/>
        <v>1</v>
      </c>
      <c r="AW30" s="40"/>
      <c r="AX30" s="99">
        <f>SUM(AX7:AX29)</f>
        <v>261</v>
      </c>
      <c r="AY30" s="22">
        <f t="shared" ref="AY30" si="32">AX30/$BM$30</f>
        <v>5.8</v>
      </c>
      <c r="AZ30" s="100"/>
      <c r="BA30" s="99">
        <f>SUM(BA7:BA29)</f>
        <v>151</v>
      </c>
      <c r="BB30" s="22">
        <f>BA30/$BA$30</f>
        <v>1</v>
      </c>
      <c r="BC30" s="100"/>
      <c r="BD30" s="109">
        <f>SUM(BD7:BD29)</f>
        <v>167</v>
      </c>
      <c r="BE30" s="110">
        <f>BD30/$BD$30</f>
        <v>1</v>
      </c>
      <c r="BF30" s="101"/>
      <c r="BG30" s="99">
        <f>SUM(BG7:BG29)</f>
        <v>114</v>
      </c>
      <c r="BH30" s="22">
        <f>BG30/$BG30</f>
        <v>1</v>
      </c>
      <c r="BI30" s="100"/>
      <c r="BJ30" s="99">
        <f>SUM(BJ7:BJ29)</f>
        <v>53</v>
      </c>
      <c r="BK30" s="22">
        <f>BJ30/$BJ$30</f>
        <v>1</v>
      </c>
      <c r="BL30" s="100"/>
      <c r="BM30" s="82">
        <f>SUM(BM7:BM29)</f>
        <v>45</v>
      </c>
      <c r="BN30" s="22">
        <f t="shared" si="12"/>
        <v>1</v>
      </c>
      <c r="BO30" s="85"/>
    </row>
    <row r="31" spans="1:67" x14ac:dyDescent="0.2">
      <c r="A31" s="75" t="s">
        <v>27</v>
      </c>
      <c r="B31" s="32">
        <v>1</v>
      </c>
      <c r="C31" s="23"/>
      <c r="D31" s="27"/>
      <c r="E31" s="23">
        <v>0</v>
      </c>
      <c r="F31" s="23"/>
      <c r="G31" s="27"/>
      <c r="H31" s="41">
        <v>0</v>
      </c>
      <c r="I31" s="41"/>
      <c r="J31" s="42"/>
      <c r="K31" s="41">
        <v>0</v>
      </c>
      <c r="L31" s="41"/>
      <c r="M31" s="42"/>
      <c r="N31" s="41">
        <v>0</v>
      </c>
      <c r="O31" s="41"/>
      <c r="P31" s="42"/>
      <c r="Q31" s="56">
        <v>0</v>
      </c>
      <c r="R31" s="41"/>
      <c r="S31" s="42"/>
      <c r="T31" s="56">
        <v>2</v>
      </c>
      <c r="U31" s="41"/>
      <c r="V31" s="42"/>
      <c r="W31" s="56">
        <v>0</v>
      </c>
      <c r="X31" s="41"/>
      <c r="Y31" s="42"/>
      <c r="Z31" s="41">
        <v>4</v>
      </c>
      <c r="AA31" s="41"/>
      <c r="AB31" s="42"/>
      <c r="AC31" s="41">
        <v>2</v>
      </c>
      <c r="AD31" s="41"/>
      <c r="AE31" s="41"/>
      <c r="AF31" s="56">
        <v>5</v>
      </c>
      <c r="AG31" s="41"/>
      <c r="AH31" s="42"/>
      <c r="AI31" s="41">
        <v>20</v>
      </c>
      <c r="AJ31" s="41"/>
      <c r="AK31" s="42"/>
      <c r="AL31" s="56">
        <v>10</v>
      </c>
      <c r="AM31" s="41"/>
      <c r="AN31" s="42"/>
      <c r="AO31" s="41">
        <v>12</v>
      </c>
      <c r="AP31" s="41"/>
      <c r="AQ31" s="41"/>
      <c r="AR31" s="56">
        <v>12</v>
      </c>
      <c r="AS31" s="41"/>
      <c r="AT31" s="42"/>
      <c r="AU31" s="56">
        <v>17</v>
      </c>
      <c r="AV31" s="41"/>
      <c r="AW31" s="42"/>
      <c r="AX31" s="99">
        <v>17</v>
      </c>
      <c r="AY31" s="77"/>
      <c r="AZ31" s="101"/>
      <c r="BA31" s="99">
        <v>165</v>
      </c>
      <c r="BB31" s="77"/>
      <c r="BC31" s="101"/>
      <c r="BD31" s="109">
        <v>206</v>
      </c>
      <c r="BE31" s="77"/>
      <c r="BF31" s="101"/>
      <c r="BG31" s="99">
        <v>184</v>
      </c>
      <c r="BH31" s="77"/>
      <c r="BI31" s="101"/>
      <c r="BJ31" s="99">
        <v>211</v>
      </c>
      <c r="BK31" s="77"/>
      <c r="BL31" s="101"/>
      <c r="BM31" s="82">
        <v>200</v>
      </c>
      <c r="BN31" s="77"/>
      <c r="BO31" s="78"/>
    </row>
    <row r="32" spans="1:67" x14ac:dyDescent="0.2">
      <c r="A32" s="36" t="s">
        <v>9</v>
      </c>
      <c r="B32" s="33">
        <f>SUM(B30:B31)</f>
        <v>116</v>
      </c>
      <c r="C32" s="24"/>
      <c r="D32" s="28"/>
      <c r="E32" s="24">
        <f>SUM(E30:E31)</f>
        <v>97</v>
      </c>
      <c r="F32" s="24"/>
      <c r="G32" s="28"/>
      <c r="H32" s="24">
        <f>SUM(H30:H31)</f>
        <v>116</v>
      </c>
      <c r="I32" s="24"/>
      <c r="J32" s="28"/>
      <c r="K32" s="24">
        <f>SUM(K30:K31)</f>
        <v>90</v>
      </c>
      <c r="L32" s="24"/>
      <c r="M32" s="28"/>
      <c r="N32" s="24">
        <f>SUM(N30:N31)</f>
        <v>138</v>
      </c>
      <c r="O32" s="24"/>
      <c r="P32" s="28"/>
      <c r="Q32" s="57">
        <f>SUM(Q30:Q31)</f>
        <v>243</v>
      </c>
      <c r="R32" s="24"/>
      <c r="S32" s="28"/>
      <c r="T32" s="57">
        <f>SUM(T30:T31)</f>
        <v>261</v>
      </c>
      <c r="U32" s="24"/>
      <c r="V32" s="28"/>
      <c r="W32" s="57">
        <f>SUM(W30:W31)</f>
        <v>309</v>
      </c>
      <c r="X32" s="24"/>
      <c r="Y32" s="28"/>
      <c r="Z32" s="24">
        <f>SUM(Z30:Z31)</f>
        <v>288</v>
      </c>
      <c r="AA32" s="24"/>
      <c r="AB32" s="28"/>
      <c r="AC32" s="24">
        <f>SUM(AC30:AC31)</f>
        <v>294</v>
      </c>
      <c r="AD32" s="24"/>
      <c r="AE32" s="24"/>
      <c r="AF32" s="57">
        <f>SUM(AF30:AF31)</f>
        <v>241</v>
      </c>
      <c r="AG32" s="24"/>
      <c r="AH32" s="28"/>
      <c r="AI32" s="24">
        <f>SUM(AI30:AI31)</f>
        <v>270</v>
      </c>
      <c r="AJ32" s="24"/>
      <c r="AK32" s="28"/>
      <c r="AL32" s="57">
        <f>SUM(AL30:AL31)</f>
        <v>316</v>
      </c>
      <c r="AM32" s="24"/>
      <c r="AN32" s="28"/>
      <c r="AO32" s="24">
        <f>SUM(AO30:AO31)</f>
        <v>305</v>
      </c>
      <c r="AP32" s="24"/>
      <c r="AQ32" s="24"/>
      <c r="AR32" s="57">
        <f>SUM(AR30:AR31)</f>
        <v>268</v>
      </c>
      <c r="AS32" s="24"/>
      <c r="AT32" s="28"/>
      <c r="AU32" s="57">
        <f>SUM(AU30:AU31)</f>
        <v>300</v>
      </c>
      <c r="AV32" s="24"/>
      <c r="AW32" s="28"/>
      <c r="AX32" s="102">
        <f>(AX30+AX31)</f>
        <v>278</v>
      </c>
      <c r="AY32" s="77"/>
      <c r="AZ32" s="101"/>
      <c r="BA32" s="102">
        <f>(BA30+BA31)</f>
        <v>316</v>
      </c>
      <c r="BB32" s="77"/>
      <c r="BC32" s="101"/>
      <c r="BD32" s="113">
        <f>(BD30+BD31)</f>
        <v>373</v>
      </c>
      <c r="BE32" s="77"/>
      <c r="BF32" s="101"/>
      <c r="BG32" s="102">
        <f>(BG30+BG31)</f>
        <v>298</v>
      </c>
      <c r="BH32" s="77"/>
      <c r="BI32" s="101"/>
      <c r="BJ32" s="102">
        <f>(BJ30+BJ31)</f>
        <v>264</v>
      </c>
      <c r="BK32" s="77"/>
      <c r="BL32" s="101"/>
      <c r="BM32" s="84">
        <f>(BM30+BM31)</f>
        <v>245</v>
      </c>
      <c r="BN32" s="77"/>
      <c r="BO32" s="78"/>
    </row>
    <row r="33" spans="1:67" ht="9" customHeight="1" x14ac:dyDescent="0.2">
      <c r="A33" s="36"/>
      <c r="B33" s="33"/>
      <c r="C33" s="24"/>
      <c r="D33" s="28"/>
      <c r="E33" s="24"/>
      <c r="F33" s="24"/>
      <c r="G33" s="28"/>
      <c r="H33" s="24"/>
      <c r="I33" s="24"/>
      <c r="J33" s="28"/>
      <c r="K33" s="24"/>
      <c r="L33" s="24"/>
      <c r="M33" s="28"/>
      <c r="N33" s="24"/>
      <c r="O33" s="24"/>
      <c r="P33" s="28"/>
      <c r="Q33" s="57"/>
      <c r="R33" s="24"/>
      <c r="S33" s="28"/>
      <c r="T33" s="57"/>
      <c r="U33" s="24"/>
      <c r="V33" s="28"/>
      <c r="W33" s="57"/>
      <c r="X33" s="24"/>
      <c r="Y33" s="28"/>
      <c r="Z33" s="24"/>
      <c r="AA33" s="24"/>
      <c r="AB33" s="28"/>
      <c r="AC33" s="24"/>
      <c r="AD33" s="24"/>
      <c r="AE33" s="24"/>
      <c r="AF33" s="57"/>
      <c r="AG33" s="24"/>
      <c r="AH33" s="28"/>
      <c r="AI33" s="24"/>
      <c r="AJ33" s="24"/>
      <c r="AK33" s="28"/>
      <c r="AL33" s="57"/>
      <c r="AM33" s="24"/>
      <c r="AN33" s="28"/>
      <c r="AO33" s="24"/>
      <c r="AP33" s="24"/>
      <c r="AQ33" s="24"/>
      <c r="AR33" s="57"/>
      <c r="AS33" s="24"/>
      <c r="AT33" s="28"/>
      <c r="AU33" s="57"/>
      <c r="AV33" s="24"/>
      <c r="AW33" s="28"/>
      <c r="AX33" s="103"/>
      <c r="AY33" s="77"/>
      <c r="AZ33" s="101"/>
      <c r="BA33" s="103"/>
      <c r="BB33" s="77"/>
      <c r="BC33" s="101"/>
      <c r="BD33" s="77"/>
      <c r="BE33" s="77"/>
      <c r="BF33" s="101"/>
      <c r="BG33" s="103"/>
      <c r="BH33" s="77"/>
      <c r="BI33" s="101"/>
      <c r="BJ33" s="103"/>
      <c r="BK33" s="77"/>
      <c r="BL33" s="101"/>
      <c r="BM33" s="23"/>
      <c r="BN33" s="77"/>
      <c r="BO33" s="78"/>
    </row>
    <row r="34" spans="1:67" ht="13.5" thickBot="1" x14ac:dyDescent="0.25">
      <c r="A34" s="37" t="s">
        <v>10</v>
      </c>
      <c r="B34" s="34">
        <v>25.24</v>
      </c>
      <c r="C34" s="25"/>
      <c r="D34" s="29"/>
      <c r="E34" s="48">
        <v>24.97</v>
      </c>
      <c r="F34" s="25"/>
      <c r="G34" s="29"/>
      <c r="H34" s="48">
        <v>26.22</v>
      </c>
      <c r="I34" s="25"/>
      <c r="J34" s="29"/>
      <c r="K34" s="25">
        <v>25.16</v>
      </c>
      <c r="L34" s="25"/>
      <c r="M34" s="29"/>
      <c r="N34" s="48">
        <v>24.5</v>
      </c>
      <c r="O34" s="25"/>
      <c r="P34" s="29"/>
      <c r="Q34" s="58">
        <v>22.73</v>
      </c>
      <c r="R34" s="25"/>
      <c r="S34" s="29"/>
      <c r="T34" s="58">
        <v>22.58</v>
      </c>
      <c r="U34" s="25"/>
      <c r="V34" s="29"/>
      <c r="W34" s="58">
        <v>22.51</v>
      </c>
      <c r="X34" s="25"/>
      <c r="Y34" s="29"/>
      <c r="Z34" s="25">
        <v>22.97</v>
      </c>
      <c r="AA34" s="25"/>
      <c r="AB34" s="29"/>
      <c r="AC34" s="25">
        <v>22.95</v>
      </c>
      <c r="AD34" s="25"/>
      <c r="AE34" s="25"/>
      <c r="AF34" s="58">
        <v>23.12</v>
      </c>
      <c r="AG34" s="25"/>
      <c r="AH34" s="29"/>
      <c r="AI34" s="25">
        <v>22.77</v>
      </c>
      <c r="AJ34" s="25"/>
      <c r="AK34" s="29"/>
      <c r="AL34" s="58">
        <v>23.47</v>
      </c>
      <c r="AM34" s="25"/>
      <c r="AN34" s="29"/>
      <c r="AO34" s="25">
        <v>23.31</v>
      </c>
      <c r="AP34" s="25"/>
      <c r="AQ34" s="25"/>
      <c r="AR34" s="58">
        <v>22.87</v>
      </c>
      <c r="AS34" s="25"/>
      <c r="AT34" s="29"/>
      <c r="AU34" s="58">
        <v>23.37</v>
      </c>
      <c r="AV34" s="25"/>
      <c r="AW34" s="29"/>
      <c r="AX34" s="104">
        <v>23.6</v>
      </c>
      <c r="AY34" s="79"/>
      <c r="AZ34" s="105"/>
      <c r="BA34" s="104">
        <v>24.11</v>
      </c>
      <c r="BB34" s="79"/>
      <c r="BC34" s="105"/>
      <c r="BD34" s="114">
        <v>23.31</v>
      </c>
      <c r="BE34" s="79"/>
      <c r="BF34" s="105"/>
      <c r="BG34" s="104">
        <v>23.91</v>
      </c>
      <c r="BH34" s="79"/>
      <c r="BI34" s="105"/>
      <c r="BJ34" s="104">
        <v>23.74</v>
      </c>
      <c r="BK34" s="79"/>
      <c r="BL34" s="105"/>
      <c r="BM34" s="48">
        <v>23.6</v>
      </c>
      <c r="BN34" s="79"/>
      <c r="BO34" s="80"/>
    </row>
    <row r="35" spans="1:67" ht="20.25" customHeight="1" thickTop="1" x14ac:dyDescent="0.2">
      <c r="A35" s="3" t="s">
        <v>11</v>
      </c>
    </row>
    <row r="36" spans="1:67" x14ac:dyDescent="0.2">
      <c r="A36" s="3" t="s">
        <v>19</v>
      </c>
      <c r="BO36" s="106" t="s">
        <v>36</v>
      </c>
    </row>
    <row r="37" spans="1:67" ht="13.5" customHeight="1" x14ac:dyDescent="0.2">
      <c r="A37" s="122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4"/>
      <c r="AY37" s="124"/>
      <c r="AZ37" s="124"/>
      <c r="BA37" s="124"/>
      <c r="BB37" s="124"/>
      <c r="BC37" s="124"/>
      <c r="BD37" s="124"/>
      <c r="BE37" s="124"/>
      <c r="BF37" s="124"/>
      <c r="BG37" s="124"/>
      <c r="BH37" s="124"/>
      <c r="BI37" s="124"/>
      <c r="BJ37" s="124"/>
      <c r="BK37" s="124"/>
      <c r="BL37" s="124"/>
      <c r="BM37" s="124"/>
      <c r="BN37" s="124"/>
      <c r="BO37" s="124"/>
    </row>
    <row r="38" spans="1:67" x14ac:dyDescent="0.2">
      <c r="AG38" s="73"/>
      <c r="AJ38" s="73"/>
      <c r="AP38" s="73"/>
    </row>
    <row r="39" spans="1:67" x14ac:dyDescent="0.2">
      <c r="AG39" s="73"/>
      <c r="AJ39" s="73"/>
      <c r="AP39" s="73"/>
    </row>
  </sheetData>
  <mergeCells count="26">
    <mergeCell ref="A37:BO37"/>
    <mergeCell ref="AX5:AZ5"/>
    <mergeCell ref="A1:BO1"/>
    <mergeCell ref="A2:BO2"/>
    <mergeCell ref="A3:BO3"/>
    <mergeCell ref="K5:M5"/>
    <mergeCell ref="N5:P5"/>
    <mergeCell ref="AR5:AT5"/>
    <mergeCell ref="Q5:S5"/>
    <mergeCell ref="AU5:AW5"/>
    <mergeCell ref="BM5:BO5"/>
    <mergeCell ref="BA5:BC5"/>
    <mergeCell ref="AF5:AH5"/>
    <mergeCell ref="AL5:AN5"/>
    <mergeCell ref="AO5:AQ5"/>
    <mergeCell ref="BJ5:BL5"/>
    <mergeCell ref="AI5:AK5"/>
    <mergeCell ref="BD5:BF5"/>
    <mergeCell ref="B5:D5"/>
    <mergeCell ref="E5:G5"/>
    <mergeCell ref="AC5:AE5"/>
    <mergeCell ref="H5:J5"/>
    <mergeCell ref="Z5:AB5"/>
    <mergeCell ref="W5:Y5"/>
    <mergeCell ref="T5:V5"/>
    <mergeCell ref="BG5:BI5"/>
  </mergeCells>
  <phoneticPr fontId="3" type="noConversion"/>
  <printOptions horizontalCentered="1"/>
  <pageMargins left="0" right="0" top="1" bottom="0.5" header="0.5" footer="0.5"/>
  <pageSetup scale="78" orientation="landscape" r:id="rId1"/>
  <headerFooter alignWithMargins="0">
    <oddFooter>&amp;R&amp;"Arial,Italic"&amp;8Office of InstitutionalResearch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</vt:lpstr>
      <vt:lpstr>ACT!Print_Area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LGRAN1</dc:creator>
  <cp:lastModifiedBy>Jones, Robert J</cp:lastModifiedBy>
  <cp:lastPrinted>2020-09-24T16:52:51Z</cp:lastPrinted>
  <dcterms:created xsi:type="dcterms:W3CDTF">2004-11-16T19:45:05Z</dcterms:created>
  <dcterms:modified xsi:type="dcterms:W3CDTF">2022-09-26T16:56:21Z</dcterms:modified>
</cp:coreProperties>
</file>