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rogram Review Documentation\Demographics by Major GR for Website 2022\"/>
    </mc:Choice>
  </mc:AlternateContent>
  <bookViews>
    <workbookView xWindow="-120" yWindow="-120" windowWidth="29040" windowHeight="15840" tabRatio="956" firstSheet="4" activeTab="4"/>
  </bookViews>
  <sheets>
    <sheet name="PeerCost &amp; CrHr EDL" sheetId="1" state="hidden" r:id="rId1"/>
    <sheet name="Summary MTL M.A. Online" sheetId="13" state="hidden" r:id="rId2"/>
    <sheet name="OLD Summary EDL M.A." sheetId="7" state="hidden" r:id="rId3"/>
    <sheet name="OLD Summary MTL MAE M.A." sheetId="19" state="hidden" r:id="rId4"/>
    <sheet name="Summary EDL M.A." sheetId="18" r:id="rId5"/>
    <sheet name="OLD Summary EDL DEPT " sheetId="20" state="hidden" r:id="rId6"/>
  </sheets>
  <definedNames>
    <definedName name="_xlnm.Print_Area" localSheetId="5">'OLD Summary EDL DEPT '!$A$1:$V$44</definedName>
    <definedName name="_xlnm.Print_Area" localSheetId="2">'OLD Summary EDL M.A.'!$A$2:$P$44</definedName>
    <definedName name="_xlnm.Print_Area" localSheetId="3">'OLD Summary MTL MAE M.A.'!$A$2:$O$44</definedName>
    <definedName name="_xlnm.Print_Area" localSheetId="0">'PeerCost &amp; CrHr EDL'!$A$1:$Y$105</definedName>
    <definedName name="_xlnm.Print_Area" localSheetId="4">'Summary EDL M.A.'!$A$2:$S$44</definedName>
    <definedName name="_xlnm.Print_Area" localSheetId="1">'Summary MTL M.A. Online'!$A$2:$O$44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0" i="18" l="1"/>
  <c r="R33" i="18"/>
  <c r="R21" i="18"/>
  <c r="R11" i="18"/>
  <c r="Q40" i="18" l="1"/>
  <c r="Q33" i="18"/>
  <c r="Q21" i="18"/>
  <c r="Q11" i="18"/>
  <c r="P40" i="18" l="1"/>
  <c r="P33" i="18"/>
  <c r="P21" i="18"/>
  <c r="P11" i="18"/>
  <c r="S40" i="18" l="1"/>
  <c r="S33" i="18"/>
  <c r="S21" i="18"/>
  <c r="S11" i="18"/>
  <c r="O40" i="18"/>
  <c r="O33" i="18"/>
  <c r="O21" i="18"/>
  <c r="O11" i="18"/>
  <c r="B21" i="18" l="1"/>
  <c r="C21" i="18"/>
  <c r="D21" i="18"/>
  <c r="V40" i="20" l="1"/>
  <c r="U40" i="20"/>
  <c r="T40" i="20"/>
  <c r="S40" i="20"/>
  <c r="R40" i="20"/>
  <c r="M40" i="20"/>
  <c r="L40" i="20"/>
  <c r="K40" i="20"/>
  <c r="J40" i="20"/>
  <c r="H40" i="20"/>
  <c r="G40" i="20"/>
  <c r="F40" i="20"/>
  <c r="E40" i="20"/>
  <c r="D40" i="20"/>
  <c r="C40" i="20"/>
  <c r="B40" i="20"/>
  <c r="Q39" i="20"/>
  <c r="P39" i="20"/>
  <c r="O39" i="20"/>
  <c r="N39" i="20"/>
  <c r="I39" i="20"/>
  <c r="I40" i="20" s="1"/>
  <c r="Q38" i="20"/>
  <c r="P38" i="20"/>
  <c r="O38" i="20"/>
  <c r="N38" i="20"/>
  <c r="I36" i="20"/>
  <c r="D36" i="20"/>
  <c r="I35" i="20"/>
  <c r="D35" i="20"/>
  <c r="M33" i="20"/>
  <c r="L33" i="20"/>
  <c r="K33" i="20"/>
  <c r="J33" i="20"/>
  <c r="H33" i="20"/>
  <c r="G33" i="20"/>
  <c r="F33" i="20"/>
  <c r="E33" i="20"/>
  <c r="D33" i="20"/>
  <c r="C33" i="20"/>
  <c r="B33" i="20"/>
  <c r="V32" i="20"/>
  <c r="U32" i="20"/>
  <c r="T32" i="20"/>
  <c r="S32" i="20"/>
  <c r="R32" i="20"/>
  <c r="Q32" i="20"/>
  <c r="P32" i="20"/>
  <c r="O32" i="20"/>
  <c r="N32" i="20"/>
  <c r="R31" i="20"/>
  <c r="Q31" i="20"/>
  <c r="P31" i="20"/>
  <c r="O31" i="20"/>
  <c r="N31" i="20"/>
  <c r="Q30" i="20"/>
  <c r="P30" i="20"/>
  <c r="O30" i="20"/>
  <c r="N30" i="20"/>
  <c r="Q29" i="20"/>
  <c r="P29" i="20"/>
  <c r="O29" i="20"/>
  <c r="N29" i="20"/>
  <c r="I29" i="20"/>
  <c r="Q28" i="20"/>
  <c r="P28" i="20"/>
  <c r="O28" i="20"/>
  <c r="N28" i="20"/>
  <c r="I28" i="20"/>
  <c r="Q27" i="20"/>
  <c r="P27" i="20"/>
  <c r="O27" i="20"/>
  <c r="N27" i="20"/>
  <c r="I27" i="20"/>
  <c r="Q26" i="20"/>
  <c r="P26" i="20"/>
  <c r="O26" i="20"/>
  <c r="N26" i="20"/>
  <c r="I26" i="20"/>
  <c r="Q25" i="20"/>
  <c r="P25" i="20"/>
  <c r="O25" i="20"/>
  <c r="N25" i="20"/>
  <c r="I25" i="20"/>
  <c r="V24" i="20"/>
  <c r="U24" i="20"/>
  <c r="T24" i="20"/>
  <c r="S24" i="20"/>
  <c r="R24" i="20"/>
  <c r="Q24" i="20"/>
  <c r="P24" i="20"/>
  <c r="O24" i="20"/>
  <c r="N24" i="20"/>
  <c r="V23" i="20"/>
  <c r="U23" i="20"/>
  <c r="T23" i="20"/>
  <c r="S23" i="20"/>
  <c r="R23" i="20"/>
  <c r="Q23" i="20"/>
  <c r="P23" i="20"/>
  <c r="O23" i="20"/>
  <c r="N23" i="20"/>
  <c r="V21" i="20"/>
  <c r="U21" i="20"/>
  <c r="M21" i="20"/>
  <c r="L21" i="20"/>
  <c r="K21" i="20"/>
  <c r="J21" i="20"/>
  <c r="R20" i="20"/>
  <c r="Q20" i="20"/>
  <c r="P20" i="20"/>
  <c r="O20" i="20"/>
  <c r="N20" i="20"/>
  <c r="T19" i="20"/>
  <c r="S19" i="20"/>
  <c r="Q19" i="20"/>
  <c r="P19" i="20"/>
  <c r="O19" i="20"/>
  <c r="N19" i="20"/>
  <c r="Q18" i="20"/>
  <c r="P18" i="20"/>
  <c r="O18" i="20"/>
  <c r="N18" i="20"/>
  <c r="I18" i="20"/>
  <c r="I21" i="20" s="1"/>
  <c r="H18" i="20"/>
  <c r="H21" i="20" s="1"/>
  <c r="G18" i="20"/>
  <c r="G21" i="20" s="1"/>
  <c r="F18" i="20"/>
  <c r="F21" i="20" s="1"/>
  <c r="E18" i="20"/>
  <c r="E21" i="20" s="1"/>
  <c r="D18" i="20"/>
  <c r="D21" i="20" s="1"/>
  <c r="C18" i="20"/>
  <c r="C21" i="20" s="1"/>
  <c r="B18" i="20"/>
  <c r="B21" i="20" s="1"/>
  <c r="Q17" i="20"/>
  <c r="P17" i="20"/>
  <c r="O17" i="20"/>
  <c r="N17" i="20"/>
  <c r="Q16" i="20"/>
  <c r="P16" i="20"/>
  <c r="O16" i="20"/>
  <c r="N16" i="20"/>
  <c r="R15" i="20"/>
  <c r="Q15" i="20"/>
  <c r="P15" i="20"/>
  <c r="O15" i="20"/>
  <c r="N15" i="20"/>
  <c r="Q14" i="20"/>
  <c r="P14" i="20"/>
  <c r="O14" i="20"/>
  <c r="N14" i="20"/>
  <c r="T13" i="20"/>
  <c r="S13" i="20"/>
  <c r="R13" i="20"/>
  <c r="Q13" i="20"/>
  <c r="P13" i="20"/>
  <c r="O13" i="20"/>
  <c r="N13" i="20"/>
  <c r="V11" i="20"/>
  <c r="U11" i="20"/>
  <c r="T11" i="20"/>
  <c r="S11" i="20"/>
  <c r="R11" i="20"/>
  <c r="M11" i="20"/>
  <c r="L11" i="20"/>
  <c r="K11" i="20"/>
  <c r="J11" i="20"/>
  <c r="I11" i="20"/>
  <c r="H11" i="20"/>
  <c r="G11" i="20"/>
  <c r="F11" i="20"/>
  <c r="E11" i="20"/>
  <c r="D11" i="20"/>
  <c r="C11" i="20"/>
  <c r="B11" i="20"/>
  <c r="Q10" i="20"/>
  <c r="P10" i="20"/>
  <c r="O10" i="20"/>
  <c r="N10" i="20"/>
  <c r="Q9" i="20"/>
  <c r="P9" i="20"/>
  <c r="O9" i="20"/>
  <c r="N9" i="20"/>
  <c r="O40" i="19"/>
  <c r="N40" i="19"/>
  <c r="M40" i="19"/>
  <c r="L40" i="19"/>
  <c r="K40" i="19"/>
  <c r="J40" i="19"/>
  <c r="I40" i="19"/>
  <c r="H40" i="19"/>
  <c r="G40" i="19"/>
  <c r="F40" i="19"/>
  <c r="E40" i="19"/>
  <c r="D40" i="19"/>
  <c r="C40" i="19"/>
  <c r="B40" i="19"/>
  <c r="O33" i="19"/>
  <c r="N33" i="19"/>
  <c r="M33" i="19"/>
  <c r="L33" i="19"/>
  <c r="K33" i="19"/>
  <c r="J33" i="19"/>
  <c r="I33" i="19"/>
  <c r="H33" i="19"/>
  <c r="G33" i="19"/>
  <c r="F33" i="19"/>
  <c r="E33" i="19"/>
  <c r="D33" i="19"/>
  <c r="C33" i="19"/>
  <c r="B33" i="19"/>
  <c r="O21" i="19"/>
  <c r="N21" i="19"/>
  <c r="M21" i="19"/>
  <c r="L21" i="19"/>
  <c r="K21" i="19"/>
  <c r="J21" i="19"/>
  <c r="I21" i="19"/>
  <c r="H21" i="19"/>
  <c r="G21" i="19"/>
  <c r="F21" i="19"/>
  <c r="E21" i="19"/>
  <c r="D21" i="19"/>
  <c r="C21" i="19"/>
  <c r="B21" i="19"/>
  <c r="O11" i="19"/>
  <c r="N11" i="19"/>
  <c r="M11" i="19"/>
  <c r="L11" i="19"/>
  <c r="K11" i="19"/>
  <c r="J11" i="19"/>
  <c r="I11" i="19"/>
  <c r="H11" i="19"/>
  <c r="G11" i="19"/>
  <c r="F11" i="19"/>
  <c r="E11" i="19"/>
  <c r="D11" i="19"/>
  <c r="C11" i="19"/>
  <c r="B11" i="19"/>
  <c r="N40" i="18"/>
  <c r="M40" i="18"/>
  <c r="L40" i="18"/>
  <c r="K40" i="18"/>
  <c r="J40" i="18"/>
  <c r="I40" i="18"/>
  <c r="H40" i="18"/>
  <c r="G40" i="18"/>
  <c r="F40" i="18"/>
  <c r="E40" i="18"/>
  <c r="D40" i="18"/>
  <c r="C40" i="18"/>
  <c r="B40" i="18"/>
  <c r="N33" i="18"/>
  <c r="M33" i="18"/>
  <c r="L33" i="18"/>
  <c r="K33" i="18"/>
  <c r="J33" i="18"/>
  <c r="I33" i="18"/>
  <c r="H33" i="18"/>
  <c r="G33" i="18"/>
  <c r="F33" i="18"/>
  <c r="E33" i="18"/>
  <c r="D33" i="18"/>
  <c r="C33" i="18"/>
  <c r="B33" i="18"/>
  <c r="N21" i="18"/>
  <c r="M21" i="18"/>
  <c r="L21" i="18"/>
  <c r="K21" i="18"/>
  <c r="J21" i="18"/>
  <c r="I21" i="18"/>
  <c r="H21" i="18"/>
  <c r="G21" i="18"/>
  <c r="F21" i="18"/>
  <c r="E21" i="18"/>
  <c r="N11" i="18"/>
  <c r="M11" i="18"/>
  <c r="L11" i="18"/>
  <c r="K11" i="18"/>
  <c r="J11" i="18"/>
  <c r="I11" i="18"/>
  <c r="H11" i="18"/>
  <c r="G11" i="18"/>
  <c r="F11" i="18"/>
  <c r="E11" i="18"/>
  <c r="D11" i="18"/>
  <c r="C11" i="18"/>
  <c r="B11" i="18"/>
  <c r="P11" i="20" l="1"/>
  <c r="V33" i="20"/>
  <c r="I33" i="20"/>
  <c r="N40" i="20"/>
  <c r="N11" i="20"/>
  <c r="O11" i="20"/>
  <c r="N21" i="20"/>
  <c r="O21" i="20"/>
  <c r="S21" i="20"/>
  <c r="O40" i="20"/>
  <c r="Q33" i="20"/>
  <c r="P33" i="20"/>
  <c r="R33" i="20"/>
  <c r="Q40" i="20"/>
  <c r="Q11" i="20"/>
  <c r="T21" i="20"/>
  <c r="R21" i="20"/>
  <c r="T33" i="20"/>
  <c r="S33" i="20"/>
  <c r="P40" i="20"/>
  <c r="N33" i="20"/>
  <c r="U33" i="20"/>
  <c r="P21" i="20"/>
  <c r="Q21" i="20"/>
  <c r="O33" i="20"/>
  <c r="O40" i="7" l="1"/>
  <c r="O33" i="7"/>
  <c r="O21" i="7"/>
  <c r="O11" i="7"/>
  <c r="O40" i="13"/>
  <c r="N40" i="13"/>
  <c r="O33" i="13"/>
  <c r="N33" i="13"/>
  <c r="O21" i="13"/>
  <c r="N21" i="13"/>
  <c r="O11" i="13"/>
  <c r="N11" i="13"/>
  <c r="N40" i="7" l="1"/>
  <c r="N33" i="7"/>
  <c r="N21" i="7"/>
  <c r="N11" i="7"/>
  <c r="M40" i="13"/>
  <c r="M33" i="13"/>
  <c r="M21" i="13"/>
  <c r="M11" i="13"/>
  <c r="L40" i="13" l="1"/>
  <c r="L33" i="13"/>
  <c r="L21" i="13"/>
  <c r="L11" i="13"/>
  <c r="M40" i="7"/>
  <c r="M33" i="7"/>
  <c r="M21" i="7"/>
  <c r="M11" i="7"/>
  <c r="G21" i="7" l="1"/>
  <c r="F21" i="7"/>
  <c r="E21" i="13"/>
  <c r="F21" i="13"/>
  <c r="K40" i="13" l="1"/>
  <c r="J40" i="13"/>
  <c r="I40" i="13"/>
  <c r="H40" i="13"/>
  <c r="G40" i="13"/>
  <c r="F40" i="13"/>
  <c r="E40" i="13"/>
  <c r="D40" i="13"/>
  <c r="C40" i="13"/>
  <c r="B40" i="13"/>
  <c r="K33" i="13"/>
  <c r="J33" i="13"/>
  <c r="I33" i="13"/>
  <c r="H33" i="13"/>
  <c r="G33" i="13"/>
  <c r="F33" i="13"/>
  <c r="E33" i="13"/>
  <c r="D33" i="13"/>
  <c r="C33" i="13"/>
  <c r="B33" i="13"/>
  <c r="K21" i="13"/>
  <c r="J21" i="13"/>
  <c r="I21" i="13"/>
  <c r="H21" i="13"/>
  <c r="G21" i="13"/>
  <c r="D21" i="13"/>
  <c r="C21" i="13"/>
  <c r="B21" i="13"/>
  <c r="K11" i="13"/>
  <c r="J11" i="13"/>
  <c r="I11" i="13"/>
  <c r="H11" i="13"/>
  <c r="G11" i="13"/>
  <c r="F11" i="13"/>
  <c r="E11" i="13"/>
  <c r="D11" i="13"/>
  <c r="C11" i="13"/>
  <c r="B11" i="13"/>
  <c r="P40" i="7" l="1"/>
  <c r="P33" i="7"/>
  <c r="P21" i="7"/>
  <c r="P11" i="7"/>
  <c r="L40" i="7"/>
  <c r="L33" i="7"/>
  <c r="L21" i="7"/>
  <c r="L11" i="7"/>
  <c r="K40" i="7" l="1"/>
  <c r="K33" i="7"/>
  <c r="K21" i="7"/>
  <c r="K11" i="7"/>
  <c r="I40" i="7" l="1"/>
  <c r="I33" i="7"/>
  <c r="I21" i="7"/>
  <c r="I11" i="7"/>
  <c r="H40" i="7"/>
  <c r="H33" i="7"/>
  <c r="H21" i="7"/>
  <c r="H11" i="7"/>
  <c r="J21" i="7"/>
  <c r="J40" i="7"/>
  <c r="G40" i="7"/>
  <c r="F40" i="7"/>
  <c r="E40" i="7"/>
  <c r="D40" i="7"/>
  <c r="B40" i="7"/>
  <c r="C40" i="7"/>
  <c r="J33" i="7"/>
  <c r="G33" i="7"/>
  <c r="F33" i="7"/>
  <c r="E33" i="7"/>
  <c r="D33" i="7"/>
  <c r="B33" i="7"/>
  <c r="C33" i="7"/>
  <c r="E21" i="7"/>
  <c r="D21" i="7"/>
  <c r="C21" i="7"/>
  <c r="B18" i="7"/>
  <c r="B21" i="7" s="1"/>
  <c r="J11" i="7"/>
  <c r="G11" i="7"/>
  <c r="F11" i="7"/>
  <c r="E11" i="7"/>
  <c r="D11" i="7"/>
  <c r="C11" i="7"/>
  <c r="B11" i="7"/>
  <c r="I100" i="1"/>
  <c r="H100" i="1"/>
  <c r="X51" i="1"/>
  <c r="X100" i="1" s="1"/>
  <c r="W51" i="1"/>
  <c r="W100" i="1" s="1"/>
  <c r="U51" i="1"/>
  <c r="U100" i="1" s="1"/>
  <c r="T51" i="1"/>
  <c r="T100" i="1" s="1"/>
  <c r="R51" i="1"/>
  <c r="Q51" i="1"/>
  <c r="Q100" i="1" s="1"/>
  <c r="Y81" i="1"/>
  <c r="Y83" i="1"/>
  <c r="Y84" i="1"/>
  <c r="Y85" i="1"/>
  <c r="X86" i="1"/>
  <c r="W86" i="1"/>
  <c r="Y80" i="1"/>
  <c r="Y63" i="1"/>
  <c r="Y64" i="1"/>
  <c r="Y65" i="1"/>
  <c r="Y66" i="1"/>
  <c r="Y67" i="1"/>
  <c r="Y68" i="1"/>
  <c r="Y69" i="1"/>
  <c r="Y70" i="1"/>
  <c r="Y71" i="1"/>
  <c r="Y72" i="1"/>
  <c r="X73" i="1"/>
  <c r="W73" i="1"/>
  <c r="Y62" i="1"/>
  <c r="Y27" i="1"/>
  <c r="Y28" i="1"/>
  <c r="Y29" i="1"/>
  <c r="Y30" i="1"/>
  <c r="Y31" i="1"/>
  <c r="Y32" i="1"/>
  <c r="Y33" i="1"/>
  <c r="Y34" i="1"/>
  <c r="Y35" i="1"/>
  <c r="Y36" i="1"/>
  <c r="X37" i="1"/>
  <c r="W37" i="1"/>
  <c r="Y26" i="1"/>
  <c r="Y11" i="1"/>
  <c r="Y12" i="1"/>
  <c r="Y13" i="1"/>
  <c r="Y14" i="1"/>
  <c r="Y15" i="1"/>
  <c r="Y16" i="1"/>
  <c r="Y17" i="1"/>
  <c r="Y18" i="1"/>
  <c r="X19" i="1"/>
  <c r="W19" i="1"/>
  <c r="W55" i="1" s="1"/>
  <c r="Y10" i="1"/>
  <c r="T53" i="1"/>
  <c r="T102" i="1" s="1"/>
  <c r="V81" i="1"/>
  <c r="V82" i="1"/>
  <c r="V83" i="1"/>
  <c r="V84" i="1"/>
  <c r="V85" i="1"/>
  <c r="U86" i="1"/>
  <c r="V86" i="1" s="1"/>
  <c r="T86" i="1"/>
  <c r="V80" i="1"/>
  <c r="V63" i="1"/>
  <c r="V64" i="1"/>
  <c r="V65" i="1"/>
  <c r="V66" i="1"/>
  <c r="V67" i="1"/>
  <c r="V68" i="1"/>
  <c r="V69" i="1"/>
  <c r="V70" i="1"/>
  <c r="V71" i="1"/>
  <c r="V72" i="1"/>
  <c r="T73" i="1"/>
  <c r="U73" i="1"/>
  <c r="V62" i="1"/>
  <c r="V27" i="1"/>
  <c r="V28" i="1"/>
  <c r="V29" i="1"/>
  <c r="V30" i="1"/>
  <c r="V31" i="1"/>
  <c r="V32" i="1"/>
  <c r="V33" i="1"/>
  <c r="V34" i="1"/>
  <c r="V35" i="1"/>
  <c r="V36" i="1"/>
  <c r="U37" i="1"/>
  <c r="T37" i="1"/>
  <c r="V26" i="1"/>
  <c r="V11" i="1"/>
  <c r="V12" i="1"/>
  <c r="V13" i="1"/>
  <c r="V14" i="1"/>
  <c r="V15" i="1"/>
  <c r="V16" i="1"/>
  <c r="V17" i="1"/>
  <c r="V18" i="1"/>
  <c r="U19" i="1"/>
  <c r="T19" i="1"/>
  <c r="V10" i="1"/>
  <c r="R100" i="1"/>
  <c r="S81" i="1"/>
  <c r="S82" i="1"/>
  <c r="S83" i="1"/>
  <c r="S84" i="1"/>
  <c r="S85" i="1"/>
  <c r="S80" i="1"/>
  <c r="S63" i="1"/>
  <c r="S64" i="1"/>
  <c r="S65" i="1"/>
  <c r="S66" i="1"/>
  <c r="S67" i="1"/>
  <c r="S68" i="1"/>
  <c r="S69" i="1"/>
  <c r="S70" i="1"/>
  <c r="S71" i="1"/>
  <c r="S72" i="1"/>
  <c r="R73" i="1"/>
  <c r="Q73" i="1"/>
  <c r="S73" i="1" s="1"/>
  <c r="S62" i="1"/>
  <c r="S27" i="1"/>
  <c r="S28" i="1"/>
  <c r="S29" i="1"/>
  <c r="S30" i="1"/>
  <c r="S31" i="1"/>
  <c r="S32" i="1"/>
  <c r="S33" i="1"/>
  <c r="S34" i="1"/>
  <c r="S35" i="1"/>
  <c r="S36" i="1"/>
  <c r="R37" i="1"/>
  <c r="S37" i="1" s="1"/>
  <c r="Q37" i="1"/>
  <c r="S26" i="1"/>
  <c r="S11" i="1"/>
  <c r="S12" i="1"/>
  <c r="S13" i="1"/>
  <c r="S14" i="1"/>
  <c r="S15" i="1"/>
  <c r="S16" i="1"/>
  <c r="S17" i="1"/>
  <c r="S18" i="1"/>
  <c r="R19" i="1"/>
  <c r="Q19" i="1"/>
  <c r="S19" i="1" s="1"/>
  <c r="S10" i="1"/>
  <c r="O51" i="1"/>
  <c r="N51" i="1"/>
  <c r="N100" i="1" s="1"/>
  <c r="P81" i="1"/>
  <c r="P82" i="1"/>
  <c r="P83" i="1"/>
  <c r="P84" i="1"/>
  <c r="P85" i="1"/>
  <c r="O86" i="1"/>
  <c r="N86" i="1"/>
  <c r="P80" i="1"/>
  <c r="P63" i="1"/>
  <c r="P64" i="1"/>
  <c r="P65" i="1"/>
  <c r="P66" i="1"/>
  <c r="P67" i="1"/>
  <c r="P68" i="1"/>
  <c r="P69" i="1"/>
  <c r="P70" i="1"/>
  <c r="P71" i="1"/>
  <c r="P72" i="1"/>
  <c r="O73" i="1"/>
  <c r="N73" i="1"/>
  <c r="P62" i="1"/>
  <c r="P27" i="1"/>
  <c r="P28" i="1"/>
  <c r="P29" i="1"/>
  <c r="P30" i="1"/>
  <c r="P31" i="1"/>
  <c r="P32" i="1"/>
  <c r="P33" i="1"/>
  <c r="P34" i="1"/>
  <c r="P35" i="1"/>
  <c r="P36" i="1"/>
  <c r="O37" i="1"/>
  <c r="N37" i="1"/>
  <c r="P26" i="1"/>
  <c r="P11" i="1"/>
  <c r="P12" i="1"/>
  <c r="P13" i="1"/>
  <c r="P14" i="1"/>
  <c r="P15" i="1"/>
  <c r="P16" i="1"/>
  <c r="P17" i="1"/>
  <c r="P18" i="1"/>
  <c r="O19" i="1"/>
  <c r="N19" i="1"/>
  <c r="P10" i="1"/>
  <c r="L54" i="1"/>
  <c r="L103" i="1" s="1"/>
  <c r="K54" i="1"/>
  <c r="M54" i="1" s="1"/>
  <c r="L53" i="1"/>
  <c r="L102" i="1" s="1"/>
  <c r="K53" i="1"/>
  <c r="K102" i="1" s="1"/>
  <c r="L52" i="1"/>
  <c r="L101" i="1" s="1"/>
  <c r="K52" i="1"/>
  <c r="K101" i="1" s="1"/>
  <c r="L51" i="1"/>
  <c r="L100" i="1" s="1"/>
  <c r="K51" i="1"/>
  <c r="L50" i="1"/>
  <c r="K50" i="1"/>
  <c r="K99" i="1" s="1"/>
  <c r="L49" i="1"/>
  <c r="L98" i="1" s="1"/>
  <c r="K49" i="1"/>
  <c r="K98" i="1" s="1"/>
  <c r="L48" i="1"/>
  <c r="L97" i="1" s="1"/>
  <c r="K48" i="1"/>
  <c r="K97" i="1" s="1"/>
  <c r="L47" i="1"/>
  <c r="K47" i="1"/>
  <c r="K96" i="1" s="1"/>
  <c r="L46" i="1"/>
  <c r="L95" i="1" s="1"/>
  <c r="K46" i="1"/>
  <c r="K95" i="1" s="1"/>
  <c r="L45" i="1"/>
  <c r="L94" i="1" s="1"/>
  <c r="K45" i="1"/>
  <c r="K94" i="1" s="1"/>
  <c r="L44" i="1"/>
  <c r="L93" i="1" s="1"/>
  <c r="K44" i="1"/>
  <c r="K93" i="1" s="1"/>
  <c r="M81" i="1"/>
  <c r="M83" i="1"/>
  <c r="M84" i="1"/>
  <c r="M85" i="1"/>
  <c r="L86" i="1"/>
  <c r="M86" i="1" s="1"/>
  <c r="K86" i="1"/>
  <c r="M80" i="1"/>
  <c r="M63" i="1"/>
  <c r="M64" i="1"/>
  <c r="M65" i="1"/>
  <c r="M66" i="1"/>
  <c r="M67" i="1"/>
  <c r="M68" i="1"/>
  <c r="M69" i="1"/>
  <c r="M70" i="1"/>
  <c r="M71" i="1"/>
  <c r="M72" i="1"/>
  <c r="L73" i="1"/>
  <c r="K73" i="1"/>
  <c r="M62" i="1"/>
  <c r="M27" i="1"/>
  <c r="M28" i="1"/>
  <c r="M29" i="1"/>
  <c r="M30" i="1"/>
  <c r="M31" i="1"/>
  <c r="M32" i="1"/>
  <c r="M33" i="1"/>
  <c r="M34" i="1"/>
  <c r="M35" i="1"/>
  <c r="M36" i="1"/>
  <c r="L37" i="1"/>
  <c r="M37" i="1" s="1"/>
  <c r="K37" i="1"/>
  <c r="M26" i="1"/>
  <c r="J27" i="1"/>
  <c r="J28" i="1"/>
  <c r="J29" i="1"/>
  <c r="J30" i="1"/>
  <c r="J31" i="1"/>
  <c r="J32" i="1"/>
  <c r="J34" i="1"/>
  <c r="J35" i="1"/>
  <c r="J36" i="1"/>
  <c r="I37" i="1"/>
  <c r="J37" i="1" s="1"/>
  <c r="H37" i="1"/>
  <c r="J26" i="1"/>
  <c r="M11" i="1"/>
  <c r="M12" i="1"/>
  <c r="M13" i="1"/>
  <c r="M14" i="1"/>
  <c r="M15" i="1"/>
  <c r="M16" i="1"/>
  <c r="M17" i="1"/>
  <c r="M18" i="1"/>
  <c r="L19" i="1"/>
  <c r="K19" i="1"/>
  <c r="M10" i="1"/>
  <c r="I54" i="1"/>
  <c r="H54" i="1"/>
  <c r="H103" i="1" s="1"/>
  <c r="I53" i="1"/>
  <c r="I102" i="1" s="1"/>
  <c r="H53" i="1"/>
  <c r="H102" i="1" s="1"/>
  <c r="I52" i="1"/>
  <c r="I101" i="1" s="1"/>
  <c r="H52" i="1"/>
  <c r="H101" i="1" s="1"/>
  <c r="I50" i="1"/>
  <c r="I99" i="1" s="1"/>
  <c r="H50" i="1"/>
  <c r="H99" i="1" s="1"/>
  <c r="I49" i="1"/>
  <c r="I98" i="1" s="1"/>
  <c r="J98" i="1" s="1"/>
  <c r="H49" i="1"/>
  <c r="H98" i="1" s="1"/>
  <c r="I48" i="1"/>
  <c r="I97" i="1" s="1"/>
  <c r="H48" i="1"/>
  <c r="I47" i="1"/>
  <c r="I96" i="1" s="1"/>
  <c r="H47" i="1"/>
  <c r="H96" i="1" s="1"/>
  <c r="I46" i="1"/>
  <c r="I95" i="1" s="1"/>
  <c r="H46" i="1"/>
  <c r="H95" i="1" s="1"/>
  <c r="I45" i="1"/>
  <c r="I94" i="1" s="1"/>
  <c r="H45" i="1"/>
  <c r="H94" i="1" s="1"/>
  <c r="I44" i="1"/>
  <c r="I93" i="1" s="1"/>
  <c r="H44" i="1"/>
  <c r="J81" i="1"/>
  <c r="J83" i="1"/>
  <c r="J84" i="1"/>
  <c r="J85" i="1"/>
  <c r="I86" i="1"/>
  <c r="J86" i="1" s="1"/>
  <c r="H86" i="1"/>
  <c r="J80" i="1"/>
  <c r="J63" i="1"/>
  <c r="J64" i="1"/>
  <c r="J65" i="1"/>
  <c r="J66" i="1"/>
  <c r="J67" i="1"/>
  <c r="J68" i="1"/>
  <c r="J69" i="1"/>
  <c r="J70" i="1"/>
  <c r="J71" i="1"/>
  <c r="J72" i="1"/>
  <c r="I73" i="1"/>
  <c r="H73" i="1"/>
  <c r="J62" i="1"/>
  <c r="J11" i="1"/>
  <c r="J12" i="1"/>
  <c r="J13" i="1"/>
  <c r="J14" i="1"/>
  <c r="J15" i="1"/>
  <c r="J16" i="1"/>
  <c r="J17" i="1"/>
  <c r="J18" i="1"/>
  <c r="I19" i="1"/>
  <c r="H19" i="1"/>
  <c r="H55" i="1" s="1"/>
  <c r="J10" i="1"/>
  <c r="E53" i="1"/>
  <c r="E102" i="1" s="1"/>
  <c r="F53" i="1"/>
  <c r="F102" i="1" s="1"/>
  <c r="F50" i="1"/>
  <c r="F99" i="1" s="1"/>
  <c r="E50" i="1"/>
  <c r="E99" i="1" s="1"/>
  <c r="G81" i="1"/>
  <c r="G83" i="1"/>
  <c r="G84" i="1"/>
  <c r="G85" i="1"/>
  <c r="F86" i="1"/>
  <c r="E86" i="1"/>
  <c r="G80" i="1"/>
  <c r="G63" i="1"/>
  <c r="G64" i="1"/>
  <c r="G65" i="1"/>
  <c r="G66" i="1"/>
  <c r="G67" i="1"/>
  <c r="G68" i="1"/>
  <c r="G69" i="1"/>
  <c r="G70" i="1"/>
  <c r="G71" i="1"/>
  <c r="G72" i="1"/>
  <c r="F73" i="1"/>
  <c r="G73" i="1" s="1"/>
  <c r="E73" i="1"/>
  <c r="G62" i="1"/>
  <c r="G27" i="1"/>
  <c r="G28" i="1"/>
  <c r="G29" i="1"/>
  <c r="G30" i="1"/>
  <c r="G31" i="1"/>
  <c r="G32" i="1"/>
  <c r="G33" i="1"/>
  <c r="G34" i="1"/>
  <c r="G35" i="1"/>
  <c r="G36" i="1"/>
  <c r="F37" i="1"/>
  <c r="E37" i="1"/>
  <c r="G26" i="1"/>
  <c r="G11" i="1"/>
  <c r="G12" i="1"/>
  <c r="G13" i="1"/>
  <c r="G14" i="1"/>
  <c r="G15" i="1"/>
  <c r="G16" i="1"/>
  <c r="G17" i="1"/>
  <c r="G18" i="1"/>
  <c r="F19" i="1"/>
  <c r="E19" i="1"/>
  <c r="G10" i="1"/>
  <c r="C53" i="1"/>
  <c r="C102" i="1" s="1"/>
  <c r="B53" i="1"/>
  <c r="B102" i="1" s="1"/>
  <c r="D81" i="1"/>
  <c r="D83" i="1"/>
  <c r="D84" i="1"/>
  <c r="D85" i="1"/>
  <c r="C86" i="1"/>
  <c r="B86" i="1"/>
  <c r="D80" i="1"/>
  <c r="D63" i="1"/>
  <c r="D64" i="1"/>
  <c r="D65" i="1"/>
  <c r="D66" i="1"/>
  <c r="D67" i="1"/>
  <c r="D68" i="1"/>
  <c r="D69" i="1"/>
  <c r="D70" i="1"/>
  <c r="D71" i="1"/>
  <c r="D72" i="1"/>
  <c r="C73" i="1"/>
  <c r="B73" i="1"/>
  <c r="D62" i="1"/>
  <c r="D27" i="1"/>
  <c r="D28" i="1"/>
  <c r="D29" i="1"/>
  <c r="D30" i="1"/>
  <c r="D31" i="1"/>
  <c r="D32" i="1"/>
  <c r="D33" i="1"/>
  <c r="D34" i="1"/>
  <c r="D35" i="1"/>
  <c r="D36" i="1"/>
  <c r="C37" i="1"/>
  <c r="B37" i="1"/>
  <c r="D26" i="1"/>
  <c r="D11" i="1"/>
  <c r="D12" i="1"/>
  <c r="D13" i="1"/>
  <c r="D14" i="1"/>
  <c r="D15" i="1"/>
  <c r="D16" i="1"/>
  <c r="D17" i="1"/>
  <c r="D18" i="1"/>
  <c r="C19" i="1"/>
  <c r="B19" i="1"/>
  <c r="D10" i="1"/>
  <c r="R86" i="1"/>
  <c r="Q86" i="1"/>
  <c r="O44" i="1"/>
  <c r="O45" i="1"/>
  <c r="O94" i="1" s="1"/>
  <c r="O46" i="1"/>
  <c r="O95" i="1" s="1"/>
  <c r="O47" i="1"/>
  <c r="O48" i="1"/>
  <c r="O49" i="1"/>
  <c r="O98" i="1" s="1"/>
  <c r="O50" i="1"/>
  <c r="O99" i="1" s="1"/>
  <c r="O52" i="1"/>
  <c r="O53" i="1"/>
  <c r="O102" i="1" s="1"/>
  <c r="O54" i="1"/>
  <c r="O103" i="1" s="1"/>
  <c r="B51" i="1"/>
  <c r="B100" i="1" s="1"/>
  <c r="X44" i="1"/>
  <c r="X45" i="1"/>
  <c r="X94" i="1" s="1"/>
  <c r="X46" i="1"/>
  <c r="X95" i="1"/>
  <c r="X47" i="1"/>
  <c r="X96" i="1" s="1"/>
  <c r="X48" i="1"/>
  <c r="X49" i="1"/>
  <c r="X98" i="1" s="1"/>
  <c r="X50" i="1"/>
  <c r="X99" i="1" s="1"/>
  <c r="X52" i="1"/>
  <c r="X53" i="1"/>
  <c r="X54" i="1"/>
  <c r="X103" i="1" s="1"/>
  <c r="W44" i="1"/>
  <c r="W93" i="1" s="1"/>
  <c r="W45" i="1"/>
  <c r="W94" i="1" s="1"/>
  <c r="W46" i="1"/>
  <c r="W95" i="1" s="1"/>
  <c r="W47" i="1"/>
  <c r="W48" i="1"/>
  <c r="W97" i="1" s="1"/>
  <c r="W49" i="1"/>
  <c r="W98" i="1" s="1"/>
  <c r="W50" i="1"/>
  <c r="W99" i="1" s="1"/>
  <c r="W52" i="1"/>
  <c r="W101" i="1" s="1"/>
  <c r="W53" i="1"/>
  <c r="W102" i="1" s="1"/>
  <c r="W54" i="1"/>
  <c r="W103" i="1" s="1"/>
  <c r="U44" i="1"/>
  <c r="U45" i="1"/>
  <c r="U94" i="1" s="1"/>
  <c r="U46" i="1"/>
  <c r="U95" i="1" s="1"/>
  <c r="U47" i="1"/>
  <c r="U96" i="1" s="1"/>
  <c r="U48" i="1"/>
  <c r="U97" i="1"/>
  <c r="U49" i="1"/>
  <c r="U50" i="1"/>
  <c r="U99" i="1" s="1"/>
  <c r="U52" i="1"/>
  <c r="U101" i="1" s="1"/>
  <c r="V101" i="1" s="1"/>
  <c r="U53" i="1"/>
  <c r="U102" i="1" s="1"/>
  <c r="U54" i="1"/>
  <c r="U103" i="1" s="1"/>
  <c r="T44" i="1"/>
  <c r="T93" i="1" s="1"/>
  <c r="T45" i="1"/>
  <c r="T94" i="1" s="1"/>
  <c r="T46" i="1"/>
  <c r="T95" i="1" s="1"/>
  <c r="T47" i="1"/>
  <c r="T96" i="1" s="1"/>
  <c r="T48" i="1"/>
  <c r="T97" i="1" s="1"/>
  <c r="T49" i="1"/>
  <c r="T98" i="1" s="1"/>
  <c r="T50" i="1"/>
  <c r="T52" i="1"/>
  <c r="T101" i="1" s="1"/>
  <c r="T54" i="1"/>
  <c r="T103" i="1" s="1"/>
  <c r="R44" i="1"/>
  <c r="R93" i="1" s="1"/>
  <c r="R45" i="1"/>
  <c r="R46" i="1"/>
  <c r="R95" i="1" s="1"/>
  <c r="R47" i="1"/>
  <c r="R96" i="1" s="1"/>
  <c r="R48" i="1"/>
  <c r="R97" i="1" s="1"/>
  <c r="R49" i="1"/>
  <c r="R98" i="1"/>
  <c r="R50" i="1"/>
  <c r="R99" i="1" s="1"/>
  <c r="R52" i="1"/>
  <c r="R101" i="1" s="1"/>
  <c r="R53" i="1"/>
  <c r="R102" i="1" s="1"/>
  <c r="R54" i="1"/>
  <c r="R103" i="1" s="1"/>
  <c r="Q44" i="1"/>
  <c r="Q93" i="1" s="1"/>
  <c r="Q45" i="1"/>
  <c r="Q94" i="1" s="1"/>
  <c r="Q46" i="1"/>
  <c r="S46" i="1" s="1"/>
  <c r="Q47" i="1"/>
  <c r="Q96" i="1" s="1"/>
  <c r="Q48" i="1"/>
  <c r="S48" i="1" s="1"/>
  <c r="Q49" i="1"/>
  <c r="Q98" i="1" s="1"/>
  <c r="Q50" i="1"/>
  <c r="Q99" i="1" s="1"/>
  <c r="Q52" i="1"/>
  <c r="Q101" i="1" s="1"/>
  <c r="Q53" i="1"/>
  <c r="Q102" i="1" s="1"/>
  <c r="Q54" i="1"/>
  <c r="Q103" i="1" s="1"/>
  <c r="N44" i="1"/>
  <c r="N93" i="1" s="1"/>
  <c r="N45" i="1"/>
  <c r="N94" i="1" s="1"/>
  <c r="N46" i="1"/>
  <c r="N95" i="1" s="1"/>
  <c r="N47" i="1"/>
  <c r="N96" i="1" s="1"/>
  <c r="N48" i="1"/>
  <c r="N97" i="1" s="1"/>
  <c r="N49" i="1"/>
  <c r="N98" i="1" s="1"/>
  <c r="N50" i="1"/>
  <c r="N99" i="1" s="1"/>
  <c r="N52" i="1"/>
  <c r="N101" i="1" s="1"/>
  <c r="N53" i="1"/>
  <c r="P53" i="1" s="1"/>
  <c r="N54" i="1"/>
  <c r="N103" i="1" s="1"/>
  <c r="F44" i="1"/>
  <c r="F93" i="1" s="1"/>
  <c r="F45" i="1"/>
  <c r="F94" i="1" s="1"/>
  <c r="F46" i="1"/>
  <c r="F47" i="1"/>
  <c r="F96" i="1" s="1"/>
  <c r="F48" i="1"/>
  <c r="F97" i="1" s="1"/>
  <c r="F49" i="1"/>
  <c r="F51" i="1"/>
  <c r="F100" i="1" s="1"/>
  <c r="F52" i="1"/>
  <c r="F101" i="1" s="1"/>
  <c r="F54" i="1"/>
  <c r="F103" i="1" s="1"/>
  <c r="E44" i="1"/>
  <c r="E93" i="1" s="1"/>
  <c r="E45" i="1"/>
  <c r="E94" i="1" s="1"/>
  <c r="E46" i="1"/>
  <c r="E95" i="1"/>
  <c r="E47" i="1"/>
  <c r="E96" i="1" s="1"/>
  <c r="E48" i="1"/>
  <c r="E97" i="1" s="1"/>
  <c r="E49" i="1"/>
  <c r="E98" i="1" s="1"/>
  <c r="E51" i="1"/>
  <c r="E100" i="1" s="1"/>
  <c r="E52" i="1"/>
  <c r="E101" i="1" s="1"/>
  <c r="E54" i="1"/>
  <c r="E103" i="1" s="1"/>
  <c r="C44" i="1"/>
  <c r="C93" i="1" s="1"/>
  <c r="C45" i="1"/>
  <c r="C94" i="1" s="1"/>
  <c r="C46" i="1"/>
  <c r="C95" i="1" s="1"/>
  <c r="C47" i="1"/>
  <c r="C96" i="1" s="1"/>
  <c r="C48" i="1"/>
  <c r="C97" i="1" s="1"/>
  <c r="C49" i="1"/>
  <c r="C98" i="1" s="1"/>
  <c r="C50" i="1"/>
  <c r="C51" i="1"/>
  <c r="C100" i="1" s="1"/>
  <c r="C52" i="1"/>
  <c r="C101" i="1" s="1"/>
  <c r="C54" i="1"/>
  <c r="C103" i="1" s="1"/>
  <c r="B44" i="1"/>
  <c r="B93" i="1"/>
  <c r="B45" i="1"/>
  <c r="B94" i="1" s="1"/>
  <c r="B46" i="1"/>
  <c r="B47" i="1"/>
  <c r="B48" i="1"/>
  <c r="B97" i="1" s="1"/>
  <c r="B49" i="1"/>
  <c r="B98" i="1" s="1"/>
  <c r="B50" i="1"/>
  <c r="B99" i="1" s="1"/>
  <c r="B52" i="1"/>
  <c r="B101" i="1" s="1"/>
  <c r="B54" i="1"/>
  <c r="B103" i="1" s="1"/>
  <c r="K55" i="1"/>
  <c r="P54" i="1"/>
  <c r="M48" i="1"/>
  <c r="X102" i="1"/>
  <c r="U93" i="1"/>
  <c r="T99" i="1"/>
  <c r="W96" i="1"/>
  <c r="H93" i="1"/>
  <c r="Y19" i="1"/>
  <c r="G45" i="1" l="1"/>
  <c r="Y100" i="1"/>
  <c r="J100" i="1"/>
  <c r="F55" i="1"/>
  <c r="I55" i="1"/>
  <c r="B55" i="1"/>
  <c r="Y86" i="1"/>
  <c r="O55" i="1"/>
  <c r="P55" i="1" s="1"/>
  <c r="G86" i="1"/>
  <c r="V52" i="1"/>
  <c r="D86" i="1"/>
  <c r="M51" i="1"/>
  <c r="M53" i="1"/>
  <c r="D47" i="1"/>
  <c r="G101" i="1"/>
  <c r="C55" i="1"/>
  <c r="D55" i="1" s="1"/>
  <c r="J96" i="1"/>
  <c r="J45" i="1"/>
  <c r="D103" i="1"/>
  <c r="D98" i="1"/>
  <c r="M44" i="1"/>
  <c r="G94" i="1"/>
  <c r="S96" i="1"/>
  <c r="V49" i="1"/>
  <c r="Y96" i="1"/>
  <c r="J73" i="1"/>
  <c r="J48" i="1"/>
  <c r="M19" i="1"/>
  <c r="V37" i="1"/>
  <c r="S103" i="1"/>
  <c r="S99" i="1"/>
  <c r="G49" i="1"/>
  <c r="S102" i="1"/>
  <c r="Y103" i="1"/>
  <c r="Y44" i="1"/>
  <c r="J49" i="1"/>
  <c r="J101" i="1"/>
  <c r="J54" i="1"/>
  <c r="M101" i="1"/>
  <c r="N55" i="1"/>
  <c r="P37" i="1"/>
  <c r="R55" i="1"/>
  <c r="T55" i="1"/>
  <c r="D97" i="1"/>
  <c r="S54" i="1"/>
  <c r="G44" i="1"/>
  <c r="S98" i="1"/>
  <c r="V46" i="1"/>
  <c r="Y98" i="1"/>
  <c r="G50" i="1"/>
  <c r="P45" i="1"/>
  <c r="G52" i="1"/>
  <c r="P49" i="1"/>
  <c r="D50" i="1"/>
  <c r="G48" i="1"/>
  <c r="Y53" i="1"/>
  <c r="G19" i="1"/>
  <c r="J94" i="1"/>
  <c r="M47" i="1"/>
  <c r="M52" i="1"/>
  <c r="S100" i="1"/>
  <c r="V19" i="1"/>
  <c r="G96" i="1"/>
  <c r="Y54" i="1"/>
  <c r="G46" i="1"/>
  <c r="J46" i="1"/>
  <c r="S51" i="1"/>
  <c r="D48" i="1"/>
  <c r="N102" i="1"/>
  <c r="P102" i="1" s="1"/>
  <c r="S101" i="1"/>
  <c r="S45" i="1"/>
  <c r="U98" i="1"/>
  <c r="V98" i="1" s="1"/>
  <c r="V96" i="1"/>
  <c r="Y47" i="1"/>
  <c r="Y52" i="1"/>
  <c r="D37" i="1"/>
  <c r="Y51" i="1"/>
  <c r="J102" i="1"/>
  <c r="M95" i="1"/>
  <c r="S93" i="1"/>
  <c r="S44" i="1"/>
  <c r="D73" i="1"/>
  <c r="M98" i="1"/>
  <c r="J47" i="1"/>
  <c r="P50" i="1"/>
  <c r="V93" i="1"/>
  <c r="V47" i="1"/>
  <c r="V103" i="1"/>
  <c r="V97" i="1"/>
  <c r="P52" i="1"/>
  <c r="I103" i="1"/>
  <c r="J103" i="1" s="1"/>
  <c r="P73" i="1"/>
  <c r="P19" i="1"/>
  <c r="E55" i="1"/>
  <c r="G100" i="1"/>
  <c r="P99" i="1"/>
  <c r="V53" i="1"/>
  <c r="D53" i="1"/>
  <c r="G53" i="1"/>
  <c r="J99" i="1"/>
  <c r="L96" i="1"/>
  <c r="M96" i="1" s="1"/>
  <c r="M50" i="1"/>
  <c r="V73" i="1"/>
  <c r="Y73" i="1"/>
  <c r="P47" i="1"/>
  <c r="J55" i="1"/>
  <c r="M93" i="1"/>
  <c r="T104" i="1"/>
  <c r="V48" i="1"/>
  <c r="Y95" i="1"/>
  <c r="H97" i="1"/>
  <c r="J97" i="1" s="1"/>
  <c r="Q55" i="1"/>
  <c r="V95" i="1"/>
  <c r="P98" i="1"/>
  <c r="G37" i="1"/>
  <c r="U55" i="1"/>
  <c r="M46" i="1"/>
  <c r="D51" i="1"/>
  <c r="P46" i="1"/>
  <c r="D94" i="1"/>
  <c r="G97" i="1"/>
  <c r="P103" i="1"/>
  <c r="P48" i="1"/>
  <c r="S86" i="1"/>
  <c r="P51" i="1"/>
  <c r="X55" i="1"/>
  <c r="Y55" i="1" s="1"/>
  <c r="G99" i="1"/>
  <c r="V100" i="1"/>
  <c r="Y102" i="1"/>
  <c r="P44" i="1"/>
  <c r="D101" i="1"/>
  <c r="Y48" i="1"/>
  <c r="D100" i="1"/>
  <c r="J52" i="1"/>
  <c r="M73" i="1"/>
  <c r="G47" i="1"/>
  <c r="J19" i="1"/>
  <c r="D46" i="1"/>
  <c r="C99" i="1"/>
  <c r="D99" i="1" s="1"/>
  <c r="D45" i="1"/>
  <c r="G54" i="1"/>
  <c r="S52" i="1"/>
  <c r="R94" i="1"/>
  <c r="S94" i="1" s="1"/>
  <c r="V99" i="1"/>
  <c r="V44" i="1"/>
  <c r="O96" i="1"/>
  <c r="P96" i="1" s="1"/>
  <c r="M45" i="1"/>
  <c r="P86" i="1"/>
  <c r="V102" i="1"/>
  <c r="D102" i="1"/>
  <c r="Y94" i="1"/>
  <c r="P94" i="1"/>
  <c r="G102" i="1"/>
  <c r="N104" i="1"/>
  <c r="Y99" i="1"/>
  <c r="M102" i="1"/>
  <c r="M97" i="1"/>
  <c r="G93" i="1"/>
  <c r="E104" i="1"/>
  <c r="V94" i="1"/>
  <c r="W104" i="1"/>
  <c r="J95" i="1"/>
  <c r="M94" i="1"/>
  <c r="D93" i="1"/>
  <c r="G103" i="1"/>
  <c r="J93" i="1"/>
  <c r="P95" i="1"/>
  <c r="D54" i="1"/>
  <c r="Y37" i="1"/>
  <c r="D44" i="1"/>
  <c r="Y49" i="1"/>
  <c r="Y45" i="1"/>
  <c r="S53" i="1"/>
  <c r="M49" i="1"/>
  <c r="F98" i="1"/>
  <c r="G98" i="1" s="1"/>
  <c r="Q97" i="1"/>
  <c r="S97" i="1" s="1"/>
  <c r="V50" i="1"/>
  <c r="V54" i="1"/>
  <c r="X101" i="1"/>
  <c r="Y101" i="1" s="1"/>
  <c r="X97" i="1"/>
  <c r="Y97" i="1" s="1"/>
  <c r="O97" i="1"/>
  <c r="P97" i="1" s="1"/>
  <c r="L99" i="1"/>
  <c r="M99" i="1" s="1"/>
  <c r="K103" i="1"/>
  <c r="M103" i="1" s="1"/>
  <c r="O100" i="1"/>
  <c r="P100" i="1" s="1"/>
  <c r="F95" i="1"/>
  <c r="G95" i="1" s="1"/>
  <c r="D19" i="1"/>
  <c r="V45" i="1"/>
  <c r="V51" i="1"/>
  <c r="L55" i="1"/>
  <c r="M55" i="1" s="1"/>
  <c r="D52" i="1"/>
  <c r="G51" i="1"/>
  <c r="S47" i="1"/>
  <c r="B96" i="1"/>
  <c r="D49" i="1"/>
  <c r="S50" i="1"/>
  <c r="O93" i="1"/>
  <c r="J44" i="1"/>
  <c r="J50" i="1"/>
  <c r="J53" i="1"/>
  <c r="K100" i="1"/>
  <c r="M100" i="1" s="1"/>
  <c r="O101" i="1"/>
  <c r="P101" i="1" s="1"/>
  <c r="X93" i="1"/>
  <c r="S49" i="1"/>
  <c r="B95" i="1"/>
  <c r="D95" i="1" s="1"/>
  <c r="Y46" i="1"/>
  <c r="Q95" i="1"/>
  <c r="S95" i="1" s="1"/>
  <c r="Y50" i="1"/>
  <c r="C104" i="1" l="1"/>
  <c r="S55" i="1"/>
  <c r="U104" i="1"/>
  <c r="G55" i="1"/>
  <c r="V55" i="1"/>
  <c r="R104" i="1"/>
  <c r="I104" i="1"/>
  <c r="L104" i="1"/>
  <c r="B104" i="1"/>
  <c r="D104" i="1" s="1"/>
  <c r="V104" i="1"/>
  <c r="K104" i="1"/>
  <c r="H104" i="1"/>
  <c r="Y93" i="1"/>
  <c r="X104" i="1"/>
  <c r="Y104" i="1" s="1"/>
  <c r="J104" i="1"/>
  <c r="Q104" i="1"/>
  <c r="S104" i="1" s="1"/>
  <c r="D96" i="1"/>
  <c r="P93" i="1"/>
  <c r="O104" i="1"/>
  <c r="P104" i="1" s="1"/>
  <c r="F104" i="1"/>
  <c r="G104" i="1" s="1"/>
  <c r="M104" i="1" l="1"/>
</calcChain>
</file>

<file path=xl/sharedStrings.xml><?xml version="1.0" encoding="utf-8"?>
<sst xmlns="http://schemas.openxmlformats.org/spreadsheetml/2006/main" count="599" uniqueCount="107">
  <si>
    <t>Credit Hours Generated and Cost per Credit Hour</t>
  </si>
  <si>
    <t>FY 1997- FY 2004</t>
  </si>
  <si>
    <t>Lower Division</t>
  </si>
  <si>
    <t>FY 1997</t>
  </si>
  <si>
    <t>FY 1998</t>
  </si>
  <si>
    <t>FY 1999</t>
  </si>
  <si>
    <t>FY 2000</t>
  </si>
  <si>
    <t>FY 2001</t>
  </si>
  <si>
    <t>FY 2002</t>
  </si>
  <si>
    <t>FY 2003</t>
  </si>
  <si>
    <t>FY 2004</t>
  </si>
  <si>
    <t>CrHrs</t>
  </si>
  <si>
    <t>Cost</t>
  </si>
  <si>
    <t>Cost/Cr Hr</t>
  </si>
  <si>
    <t>Cr Hrs</t>
  </si>
  <si>
    <t>Cost/Crhr</t>
  </si>
  <si>
    <t>CSU</t>
  </si>
  <si>
    <t>EIU</t>
  </si>
  <si>
    <t>NEIU</t>
  </si>
  <si>
    <t>WIU</t>
  </si>
  <si>
    <t>ISU</t>
  </si>
  <si>
    <t>NIU</t>
  </si>
  <si>
    <t>UI-S</t>
  </si>
  <si>
    <t>SIUC</t>
  </si>
  <si>
    <t>SIUE</t>
  </si>
  <si>
    <t>UI-UC</t>
  </si>
  <si>
    <t>TOTAL</t>
  </si>
  <si>
    <t>Note: Cost per Credit Hour, Instructor Less Physical Plant data are displayed.</t>
  </si>
  <si>
    <t>Upper Division</t>
  </si>
  <si>
    <t>GSU</t>
  </si>
  <si>
    <t>Undergraduate</t>
  </si>
  <si>
    <t>Graduate</t>
  </si>
  <si>
    <t>Graduate II</t>
  </si>
  <si>
    <t>Total, All Levels</t>
  </si>
  <si>
    <t>UIS</t>
  </si>
  <si>
    <t>Educational Leadership</t>
  </si>
  <si>
    <t>Illinois Board of Education:Disicpline Code 11, Education, Other</t>
  </si>
  <si>
    <t>--</t>
  </si>
  <si>
    <t>Total</t>
  </si>
  <si>
    <t>Fall 2003</t>
  </si>
  <si>
    <t>Fall 2004</t>
  </si>
  <si>
    <t>Fall 2005</t>
  </si>
  <si>
    <t>Hispanic</t>
  </si>
  <si>
    <t>Part-Time</t>
  </si>
  <si>
    <t>Full-Time</t>
  </si>
  <si>
    <t>40-49</t>
  </si>
  <si>
    <t>50-64</t>
  </si>
  <si>
    <t>Program Majors by Status, Race/Ethnicity, Gender, and Age</t>
  </si>
  <si>
    <t>Status</t>
  </si>
  <si>
    <r>
      <t>Race/Ethnicity</t>
    </r>
    <r>
      <rPr>
        <b/>
        <vertAlign val="superscript"/>
        <sz val="10"/>
        <rFont val="Arial"/>
        <family val="2"/>
      </rPr>
      <t>1</t>
    </r>
  </si>
  <si>
    <t>Non Resident Alien</t>
  </si>
  <si>
    <t>Black, Non Hispanic</t>
  </si>
  <si>
    <t>White, Non Hispanic</t>
  </si>
  <si>
    <t>Unknown Race/Ethnicity</t>
  </si>
  <si>
    <r>
      <t>Age (Categorically)</t>
    </r>
    <r>
      <rPr>
        <b/>
        <vertAlign val="superscript"/>
        <sz val="10"/>
        <rFont val="Arial"/>
        <family val="2"/>
      </rPr>
      <t>2</t>
    </r>
  </si>
  <si>
    <t>Less than 20</t>
  </si>
  <si>
    <t>20-21</t>
  </si>
  <si>
    <t>22-24</t>
  </si>
  <si>
    <t>25-29</t>
  </si>
  <si>
    <t>30-34</t>
  </si>
  <si>
    <t>35-39</t>
  </si>
  <si>
    <t>65 and Over</t>
  </si>
  <si>
    <t>Unknown Age</t>
  </si>
  <si>
    <r>
      <t>Average Age</t>
    </r>
    <r>
      <rPr>
        <b/>
        <vertAlign val="superscript"/>
        <sz val="10"/>
        <rFont val="Arial"/>
        <family val="2"/>
      </rPr>
      <t>2</t>
    </r>
  </si>
  <si>
    <t xml:space="preserve">Mean </t>
  </si>
  <si>
    <t>Standard Deviation</t>
  </si>
  <si>
    <t>Gender</t>
  </si>
  <si>
    <t>Male</t>
  </si>
  <si>
    <t>Female</t>
  </si>
  <si>
    <t xml:space="preserve">SOURCE:  Census day files used for IBHE and IPEDS reporting were the sources for race/ethnicity, age, and gender.  The annual UIS Headcount/FTE Enrollment Reports were the sources for the status variable, where 9 credit hours is considered full-time at the graduate level.    </t>
  </si>
  <si>
    <t>Fall 2006</t>
  </si>
  <si>
    <t>Fall 2007</t>
  </si>
  <si>
    <t>Fall 2008</t>
  </si>
  <si>
    <t xml:space="preserve"> </t>
  </si>
  <si>
    <r>
      <t xml:space="preserve">2 </t>
    </r>
    <r>
      <rPr>
        <sz val="10"/>
        <rFont val="Arial"/>
        <family val="2"/>
      </rPr>
      <t xml:space="preserve">Age is based on the fall term census date for each given year. </t>
    </r>
  </si>
  <si>
    <t>Fall 2009</t>
  </si>
  <si>
    <r>
      <t xml:space="preserve">1 </t>
    </r>
    <r>
      <rPr>
        <sz val="10"/>
        <rFont val="Arial"/>
        <family val="2"/>
      </rPr>
      <t xml:space="preserve">For the years of 1999-2003, if a person's race/ethnicity was unknown, he/she was placed in the white, non Hispanic grouping.  Starting in fall 2010, the federal government changed the process by which race/ethnicity data are reported.  Now, students are asked to report on their ethnicity first (Hispanic or not), and then select one or more race categories.  Persons indicating they are of Hispanic ethnicity are reported as such (i.e. their race is ignored).  Students who indicate they are not of Hispanic origin are reported in the race category selected.  If more than one race category is selected, they are reported as "multi race".  </t>
    </r>
  </si>
  <si>
    <t>American Indian/Alaskan Native</t>
  </si>
  <si>
    <t>Asian/Pacific Islander/Native Hawaiian</t>
  </si>
  <si>
    <t>Fall 2010</t>
  </si>
  <si>
    <t>Educational Leadership, M.A Degrees (MTL &amp; EDL)</t>
  </si>
  <si>
    <t>Fall 2011</t>
  </si>
  <si>
    <t>Fall 2012</t>
  </si>
  <si>
    <t>Multi-Race</t>
  </si>
  <si>
    <t>Fall 2013</t>
  </si>
  <si>
    <t>Fall 2014</t>
  </si>
  <si>
    <t>Fall 2015</t>
  </si>
  <si>
    <t>Online Teacher Leadership, M.A.</t>
  </si>
  <si>
    <t>Fall 2016</t>
  </si>
  <si>
    <t>Fall 2017</t>
  </si>
  <si>
    <t>Fall 2018</t>
  </si>
  <si>
    <t>2011-2018</t>
  </si>
  <si>
    <t>2011 - 2018</t>
  </si>
  <si>
    <t>OLD. DO NOT USE. CHANGED JULY 2019Educational Leadership, M.A</t>
  </si>
  <si>
    <t>OLD. DO NOT USE. CHANGED JULY 2019</t>
  </si>
  <si>
    <t>Educational Leadership, M.A.</t>
  </si>
  <si>
    <t>Note: Includes Master of Arts in Educational Leadership. Program Codes 40PG9725MA, 40PG9725MAU, 40PG9900MA and 40PG9902MA.</t>
  </si>
  <si>
    <t>Fall 2019</t>
  </si>
  <si>
    <t>Race/Ethnicity</t>
  </si>
  <si>
    <t>Age (Categorically)*</t>
  </si>
  <si>
    <t>Average Age*</t>
  </si>
  <si>
    <t xml:space="preserve">* Age is based on the fall term census date for each given year. </t>
  </si>
  <si>
    <t>Fall 2020</t>
  </si>
  <si>
    <t>Fall 2021</t>
  </si>
  <si>
    <t>Fall 2022</t>
  </si>
  <si>
    <t>2015 - 2022</t>
  </si>
  <si>
    <t>US Nonresident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</si>
</sst>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12" x14ac:knownFonts="1">
    <font>
      <sz val="10"/>
      <name val="Arial"/>
    </font>
    <font>
      <sz val="10"/>
      <name val="Arial"/>
      <family val="2"/>
    </font>
    <font>
      <b/>
      <sz val="11"/>
      <name val="Arial"/>
      <family val="2"/>
    </font>
    <font>
      <sz val="11"/>
      <name val="Arial"/>
      <family val="2"/>
    </font>
    <font>
      <sz val="9"/>
      <name val="Arial"/>
      <family val="2"/>
    </font>
    <font>
      <sz val="8"/>
      <name val="Arial"/>
      <family val="2"/>
    </font>
    <font>
      <b/>
      <sz val="12"/>
      <name val="Arial"/>
      <family val="2"/>
    </font>
    <font>
      <b/>
      <sz val="10"/>
      <name val="Arial"/>
      <family val="2"/>
    </font>
    <font>
      <b/>
      <vertAlign val="superscript"/>
      <sz val="10"/>
      <name val="Arial"/>
      <family val="2"/>
    </font>
    <font>
      <vertAlign val="superscript"/>
      <sz val="10"/>
      <name val="Arial"/>
      <family val="2"/>
    </font>
    <font>
      <sz val="10"/>
      <name val="Arial"/>
      <family val="2"/>
    </font>
    <font>
      <i/>
      <sz val="8"/>
      <name val="Arial"/>
      <family val="2"/>
    </font>
  </fonts>
  <fills count="3">
    <fill>
      <patternFill patternType="none"/>
    </fill>
    <fill>
      <patternFill patternType="gray125"/>
    </fill>
    <fill>
      <patternFill patternType="solid">
        <fgColor indexed="4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style="hair">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double">
        <color indexed="64"/>
      </bottom>
      <diagonal/>
    </border>
  </borders>
  <cellStyleXfs count="1">
    <xf numFmtId="0" fontId="0" fillId="0" borderId="0"/>
  </cellStyleXfs>
  <cellXfs count="79">
    <xf numFmtId="0" fontId="0" fillId="0" borderId="0" xfId="0"/>
    <xf numFmtId="0" fontId="0" fillId="0" borderId="1" xfId="0" applyBorder="1"/>
    <xf numFmtId="0" fontId="1" fillId="0" borderId="1" xfId="0" applyFont="1" applyBorder="1"/>
    <xf numFmtId="0" fontId="1" fillId="0" borderId="1" xfId="0" applyFont="1" applyBorder="1" applyAlignment="1">
      <alignment horizontal="center"/>
    </xf>
    <xf numFmtId="0" fontId="1" fillId="0" borderId="0" xfId="0" applyFont="1"/>
    <xf numFmtId="3" fontId="4" fillId="0" borderId="1" xfId="0" applyNumberFormat="1" applyFont="1" applyBorder="1" applyAlignment="1">
      <alignment horizontal="right" indent="1"/>
    </xf>
    <xf numFmtId="164" fontId="4" fillId="0" borderId="1" xfId="0" applyNumberFormat="1" applyFont="1" applyBorder="1" applyAlignment="1">
      <alignment horizontal="right" indent="1"/>
    </xf>
    <xf numFmtId="165" fontId="4" fillId="0" borderId="1" xfId="0" applyNumberFormat="1" applyFont="1" applyBorder="1" applyAlignment="1">
      <alignment horizontal="right" indent="1"/>
    </xf>
    <xf numFmtId="3" fontId="4" fillId="0" borderId="1" xfId="0" quotePrefix="1" applyNumberFormat="1" applyFont="1" applyBorder="1" applyAlignment="1">
      <alignment horizontal="right" indent="1"/>
    </xf>
    <xf numFmtId="0" fontId="0" fillId="0" borderId="0" xfId="0" applyAlignment="1">
      <alignment horizontal="center"/>
    </xf>
    <xf numFmtId="0" fontId="0" fillId="2" borderId="2" xfId="0" applyFill="1" applyBorder="1" applyAlignment="1">
      <alignment horizontal="left"/>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xf numFmtId="0" fontId="7" fillId="2" borderId="6" xfId="0" applyFont="1" applyFill="1" applyBorder="1"/>
    <xf numFmtId="0" fontId="7" fillId="2" borderId="7" xfId="0" applyFont="1" applyFill="1" applyBorder="1"/>
    <xf numFmtId="0" fontId="0" fillId="0" borderId="8" xfId="0" applyBorder="1" applyAlignment="1">
      <alignment horizontal="left" indent="1"/>
    </xf>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right"/>
    </xf>
    <xf numFmtId="0" fontId="0" fillId="0" borderId="9" xfId="0" quotePrefix="1" applyBorder="1" applyAlignment="1">
      <alignment horizontal="center"/>
    </xf>
    <xf numFmtId="2" fontId="0" fillId="0" borderId="9" xfId="0" applyNumberFormat="1" applyBorder="1" applyAlignment="1">
      <alignment horizontal="center"/>
    </xf>
    <xf numFmtId="0" fontId="0" fillId="0" borderId="11" xfId="0" applyBorder="1" applyAlignment="1">
      <alignment horizontal="right"/>
    </xf>
    <xf numFmtId="0" fontId="0" fillId="0" borderId="12" xfId="0" applyBorder="1" applyAlignment="1">
      <alignment horizontal="center"/>
    </xf>
    <xf numFmtId="0" fontId="11" fillId="0" borderId="0" xfId="0" applyFont="1" applyAlignment="1">
      <alignment horizontal="right"/>
    </xf>
    <xf numFmtId="0" fontId="7" fillId="2" borderId="7" xfId="0" applyFont="1" applyFill="1" applyBorder="1" applyAlignment="1">
      <alignment horizontal="left"/>
    </xf>
    <xf numFmtId="0" fontId="7" fillId="2" borderId="13" xfId="0" applyFont="1" applyFill="1" applyBorder="1" applyAlignment="1">
      <alignment horizontal="center"/>
    </xf>
    <xf numFmtId="2" fontId="0" fillId="0" borderId="10" xfId="0" applyNumberFormat="1" applyBorder="1" applyAlignment="1">
      <alignment horizontal="center"/>
    </xf>
    <xf numFmtId="0" fontId="7" fillId="2" borderId="6" xfId="0" applyFont="1" applyFill="1" applyBorder="1" applyAlignment="1">
      <alignment horizontal="left"/>
    </xf>
    <xf numFmtId="0" fontId="10" fillId="0" borderId="8" xfId="0" applyFont="1" applyBorder="1" applyAlignment="1">
      <alignment horizontal="left" indent="1"/>
    </xf>
    <xf numFmtId="0" fontId="10" fillId="0" borderId="9" xfId="0" quotePrefix="1" applyFont="1" applyBorder="1" applyAlignment="1">
      <alignment horizontal="center"/>
    </xf>
    <xf numFmtId="0" fontId="7" fillId="2" borderId="14" xfId="0" applyFont="1" applyFill="1" applyBorder="1" applyAlignment="1">
      <alignment horizontal="center"/>
    </xf>
    <xf numFmtId="0" fontId="0" fillId="0" borderId="10" xfId="0" applyBorder="1" applyAlignment="1">
      <alignment horizontal="right" indent="2"/>
    </xf>
    <xf numFmtId="0" fontId="0" fillId="0" borderId="9" xfId="0" applyBorder="1" applyAlignment="1">
      <alignment horizontal="right" indent="2"/>
    </xf>
    <xf numFmtId="0" fontId="0" fillId="0" borderId="6" xfId="0" applyBorder="1" applyAlignment="1">
      <alignment horizontal="right" indent="2"/>
    </xf>
    <xf numFmtId="0" fontId="10" fillId="0" borderId="10" xfId="0" quotePrefix="1" applyFont="1" applyBorder="1" applyAlignment="1">
      <alignment horizontal="right" indent="2"/>
    </xf>
    <xf numFmtId="0" fontId="10" fillId="0" borderId="9" xfId="0" quotePrefix="1" applyFont="1" applyBorder="1" applyAlignment="1">
      <alignment horizontal="right" indent="2"/>
    </xf>
    <xf numFmtId="0" fontId="10" fillId="0" borderId="6" xfId="0" quotePrefix="1" applyFont="1" applyBorder="1" applyAlignment="1">
      <alignment horizontal="right" indent="2"/>
    </xf>
    <xf numFmtId="0" fontId="0" fillId="0" borderId="15" xfId="0" applyBorder="1" applyAlignment="1">
      <alignment horizontal="right" indent="2"/>
    </xf>
    <xf numFmtId="0" fontId="0" fillId="0" borderId="12" xfId="0" applyBorder="1" applyAlignment="1">
      <alignment horizontal="right" indent="2"/>
    </xf>
    <xf numFmtId="0" fontId="0" fillId="0" borderId="16" xfId="0" applyBorder="1" applyAlignment="1">
      <alignment horizontal="right" indent="2"/>
    </xf>
    <xf numFmtId="0" fontId="9" fillId="0" borderId="0" xfId="0" applyFont="1"/>
    <xf numFmtId="0" fontId="0" fillId="0" borderId="20" xfId="0" applyBorder="1" applyAlignment="1">
      <alignment horizontal="right" indent="2"/>
    </xf>
    <xf numFmtId="0" fontId="0" fillId="0" borderId="22" xfId="0" applyBorder="1" applyAlignment="1">
      <alignment horizontal="right" indent="2"/>
    </xf>
    <xf numFmtId="2" fontId="0" fillId="0" borderId="9" xfId="0" applyNumberFormat="1" applyBorder="1" applyAlignment="1">
      <alignment horizontal="right" indent="1"/>
    </xf>
    <xf numFmtId="2" fontId="0" fillId="0" borderId="10" xfId="0" applyNumberFormat="1" applyBorder="1" applyAlignment="1">
      <alignment horizontal="right" indent="1"/>
    </xf>
    <xf numFmtId="2" fontId="0" fillId="0" borderId="6" xfId="0" applyNumberFormat="1" applyBorder="1" applyAlignment="1">
      <alignment horizontal="right" indent="1"/>
    </xf>
    <xf numFmtId="2" fontId="0" fillId="0" borderId="20" xfId="0" applyNumberFormat="1" applyBorder="1" applyAlignment="1">
      <alignment horizontal="right" indent="1"/>
    </xf>
    <xf numFmtId="0" fontId="7" fillId="2" borderId="23" xfId="0" applyFont="1" applyFill="1" applyBorder="1" applyAlignment="1">
      <alignment horizontal="center"/>
    </xf>
    <xf numFmtId="0" fontId="0" fillId="0" borderId="7" xfId="0" applyBorder="1" applyAlignment="1">
      <alignment horizontal="right" indent="2"/>
    </xf>
    <xf numFmtId="0" fontId="0" fillId="0" borderId="24" xfId="0" applyBorder="1" applyAlignment="1">
      <alignment horizontal="right" indent="2"/>
    </xf>
    <xf numFmtId="2" fontId="0" fillId="0" borderId="7" xfId="0" applyNumberFormat="1" applyBorder="1" applyAlignment="1">
      <alignment horizontal="right" indent="1"/>
    </xf>
    <xf numFmtId="0" fontId="7" fillId="2" borderId="10" xfId="0" applyFont="1" applyFill="1" applyBorder="1"/>
    <xf numFmtId="0" fontId="7" fillId="2" borderId="10" xfId="0" applyFont="1" applyFill="1" applyBorder="1" applyAlignment="1">
      <alignment horizontal="left"/>
    </xf>
    <xf numFmtId="0" fontId="7" fillId="2" borderId="9" xfId="0" applyFont="1" applyFill="1" applyBorder="1"/>
    <xf numFmtId="0" fontId="7" fillId="2" borderId="7" xfId="0" applyFont="1" applyFill="1" applyBorder="1" applyAlignment="1">
      <alignment horizontal="right" indent="2"/>
    </xf>
    <xf numFmtId="0" fontId="7" fillId="2" borderId="6" xfId="0" applyFont="1" applyFill="1" applyBorder="1" applyAlignment="1">
      <alignment horizontal="right" indent="2"/>
    </xf>
    <xf numFmtId="0" fontId="7" fillId="2" borderId="10" xfId="0" applyFont="1" applyFill="1" applyBorder="1" applyAlignment="1">
      <alignment horizontal="right" indent="2"/>
    </xf>
    <xf numFmtId="0" fontId="0" fillId="0" borderId="0" xfId="0" applyAlignment="1">
      <alignment horizontal="right"/>
    </xf>
    <xf numFmtId="0" fontId="0" fillId="0" borderId="0" xfId="0" applyAlignment="1">
      <alignment horizontal="right" indent="2"/>
    </xf>
    <xf numFmtId="0" fontId="1" fillId="0" borderId="0" xfId="0" applyFont="1" applyAlignment="1">
      <alignment horizontal="right" indent="2"/>
    </xf>
    <xf numFmtId="0" fontId="0" fillId="0" borderId="0" xfId="0"/>
    <xf numFmtId="0" fontId="0" fillId="0" borderId="1" xfId="0" applyBorder="1" applyAlignment="1">
      <alignment horizontal="center"/>
    </xf>
    <xf numFmtId="0" fontId="3" fillId="0" borderId="17" xfId="0" applyFont="1" applyBorder="1"/>
    <xf numFmtId="0" fontId="3" fillId="0" borderId="18" xfId="0" applyFont="1" applyBorder="1"/>
    <xf numFmtId="0" fontId="3" fillId="0" borderId="19" xfId="0" applyFont="1" applyBorder="1"/>
    <xf numFmtId="0" fontId="2" fillId="0" borderId="0" xfId="0" applyFont="1" applyAlignment="1">
      <alignment horizontal="center"/>
    </xf>
    <xf numFmtId="0" fontId="2" fillId="0" borderId="0" xfId="0" applyFont="1"/>
    <xf numFmtId="0" fontId="7" fillId="2" borderId="8" xfId="0" applyFont="1" applyFill="1" applyBorder="1"/>
    <xf numFmtId="0" fontId="7" fillId="2" borderId="20" xfId="0" applyFont="1" applyFill="1" applyBorder="1"/>
    <xf numFmtId="0" fontId="9" fillId="0" borderId="0" xfId="0" applyFont="1" applyAlignment="1">
      <alignment horizontal="left" wrapText="1"/>
    </xf>
    <xf numFmtId="0" fontId="0" fillId="0" borderId="0" xfId="0" applyAlignment="1">
      <alignment horizontal="left" wrapText="1"/>
    </xf>
    <xf numFmtId="0" fontId="6" fillId="0" borderId="0" xfId="0" applyFont="1" applyAlignment="1">
      <alignment horizontal="center"/>
    </xf>
    <xf numFmtId="0" fontId="7" fillId="2" borderId="21" xfId="0" applyFont="1" applyFill="1" applyBorder="1" applyAlignment="1">
      <alignment horizontal="left"/>
    </xf>
    <xf numFmtId="0" fontId="7" fillId="2" borderId="6" xfId="0" applyFont="1" applyFill="1" applyBorder="1" applyAlignment="1">
      <alignment horizontal="left"/>
    </xf>
    <xf numFmtId="0" fontId="11" fillId="0" borderId="0" xfId="0" applyFont="1" applyAlignment="1">
      <alignment horizontal="right"/>
    </xf>
    <xf numFmtId="0" fontId="1" fillId="0" borderId="0" xfId="0" applyFont="1" applyAlignment="1">
      <alignment horizontal="left" wrapText="1"/>
    </xf>
    <xf numFmtId="0" fontId="7" fillId="2" borderId="9" xfId="0" applyFont="1" applyFill="1" applyBorder="1"/>
    <xf numFmtId="0" fontId="11" fillId="0" borderId="0" xfId="0" quotePrefix="1" applyFon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5"/>
  <sheetViews>
    <sheetView zoomScaleNormal="100" workbookViewId="0">
      <selection activeCell="AC13" sqref="AC13"/>
    </sheetView>
  </sheetViews>
  <sheetFormatPr defaultRowHeight="12.75" x14ac:dyDescent="0.2"/>
  <cols>
    <col min="1" max="1" width="9" customWidth="1"/>
    <col min="2" max="2" width="9.7109375" customWidth="1"/>
    <col min="3" max="3" width="12.42578125" hidden="1" customWidth="1"/>
    <col min="4" max="4" width="10.5703125" customWidth="1"/>
    <col min="5" max="5" width="9.7109375" customWidth="1"/>
    <col min="6" max="6" width="12.28515625" hidden="1" customWidth="1"/>
    <col min="7" max="7" width="10.42578125" customWidth="1"/>
    <col min="8" max="8" width="9.7109375" customWidth="1"/>
    <col min="9" max="9" width="12.28515625" hidden="1" customWidth="1"/>
    <col min="10" max="10" width="10.42578125" customWidth="1"/>
    <col min="11" max="11" width="9.7109375" customWidth="1"/>
    <col min="12" max="12" width="12.85546875" hidden="1" customWidth="1"/>
    <col min="13" max="13" width="10.28515625" customWidth="1"/>
    <col min="14" max="14" width="9.85546875" customWidth="1"/>
    <col min="15" max="15" width="12.28515625" hidden="1" customWidth="1"/>
    <col min="16" max="16" width="10.42578125" customWidth="1"/>
    <col min="17" max="17" width="9.7109375" customWidth="1"/>
    <col min="18" max="18" width="12.42578125" hidden="1" customWidth="1"/>
    <col min="19" max="19" width="10.28515625" customWidth="1"/>
    <col min="20" max="20" width="9.5703125" customWidth="1"/>
    <col min="21" max="21" width="13" hidden="1" customWidth="1"/>
    <col min="22" max="22" width="10.5703125" customWidth="1"/>
    <col min="23" max="23" width="9.7109375" customWidth="1"/>
    <col min="24" max="24" width="12.5703125" hidden="1" customWidth="1"/>
    <col min="25" max="25" width="10.5703125" customWidth="1"/>
  </cols>
  <sheetData>
    <row r="1" spans="1:28" ht="15" x14ac:dyDescent="0.25">
      <c r="A1" s="66" t="s">
        <v>36</v>
      </c>
      <c r="B1" s="66"/>
      <c r="C1" s="66"/>
      <c r="D1" s="66"/>
      <c r="E1" s="66"/>
      <c r="F1" s="66"/>
      <c r="G1" s="66"/>
      <c r="H1" s="66"/>
      <c r="I1" s="66"/>
      <c r="J1" s="66"/>
      <c r="K1" s="66"/>
      <c r="L1" s="66"/>
      <c r="M1" s="66"/>
      <c r="N1" s="66"/>
      <c r="O1" s="66"/>
      <c r="P1" s="66"/>
      <c r="Q1" s="66"/>
      <c r="R1" s="66"/>
      <c r="S1" s="66"/>
      <c r="T1" s="66"/>
      <c r="U1" s="66"/>
      <c r="V1" s="66"/>
      <c r="W1" s="66"/>
      <c r="X1" s="66"/>
      <c r="Y1" s="66"/>
    </row>
    <row r="2" spans="1:28" ht="15" x14ac:dyDescent="0.25">
      <c r="A2" s="66" t="s">
        <v>0</v>
      </c>
      <c r="B2" s="66"/>
      <c r="C2" s="66"/>
      <c r="D2" s="66"/>
      <c r="E2" s="66"/>
      <c r="F2" s="66"/>
      <c r="G2" s="66"/>
      <c r="H2" s="66"/>
      <c r="I2" s="66"/>
      <c r="J2" s="66"/>
      <c r="K2" s="66"/>
      <c r="L2" s="66"/>
      <c r="M2" s="66"/>
      <c r="N2" s="66"/>
      <c r="O2" s="66"/>
      <c r="P2" s="66"/>
      <c r="Q2" s="66"/>
      <c r="R2" s="66"/>
      <c r="S2" s="66"/>
      <c r="T2" s="66"/>
      <c r="U2" s="66"/>
      <c r="V2" s="66"/>
      <c r="W2" s="66"/>
      <c r="X2" s="66"/>
      <c r="Y2" s="66"/>
    </row>
    <row r="3" spans="1:28" ht="15" x14ac:dyDescent="0.25">
      <c r="A3" s="66" t="s">
        <v>1</v>
      </c>
      <c r="B3" s="66"/>
      <c r="C3" s="66"/>
      <c r="D3" s="66"/>
      <c r="E3" s="66"/>
      <c r="F3" s="66"/>
      <c r="G3" s="66"/>
      <c r="H3" s="66"/>
      <c r="I3" s="66"/>
      <c r="J3" s="66"/>
      <c r="K3" s="66"/>
      <c r="L3" s="66"/>
      <c r="M3" s="66"/>
      <c r="N3" s="66"/>
      <c r="O3" s="66"/>
      <c r="P3" s="66"/>
      <c r="Q3" s="66"/>
      <c r="R3" s="66"/>
      <c r="S3" s="66"/>
      <c r="T3" s="66"/>
      <c r="U3" s="66"/>
      <c r="V3" s="66"/>
      <c r="W3" s="66"/>
      <c r="X3" s="66"/>
      <c r="Y3" s="66"/>
    </row>
    <row r="5" spans="1:28" ht="15" x14ac:dyDescent="0.25">
      <c r="A5" s="67" t="s">
        <v>35</v>
      </c>
      <c r="B5" s="61"/>
      <c r="C5" s="61"/>
      <c r="D5" s="61"/>
    </row>
    <row r="7" spans="1:28" ht="14.25" x14ac:dyDescent="0.2">
      <c r="A7" s="63" t="s">
        <v>2</v>
      </c>
      <c r="B7" s="64"/>
      <c r="C7" s="64"/>
      <c r="D7" s="64"/>
      <c r="E7" s="64"/>
      <c r="F7" s="64"/>
      <c r="G7" s="64"/>
      <c r="H7" s="64"/>
      <c r="I7" s="64"/>
      <c r="J7" s="64"/>
      <c r="K7" s="64"/>
      <c r="L7" s="64"/>
      <c r="M7" s="64"/>
      <c r="N7" s="64"/>
      <c r="O7" s="64"/>
      <c r="P7" s="64"/>
      <c r="Q7" s="64"/>
      <c r="R7" s="64"/>
      <c r="S7" s="64"/>
      <c r="T7" s="64"/>
      <c r="U7" s="64"/>
      <c r="V7" s="64"/>
      <c r="W7" s="64"/>
      <c r="X7" s="64"/>
      <c r="Y7" s="65"/>
    </row>
    <row r="8" spans="1:28" x14ac:dyDescent="0.2">
      <c r="A8" s="1"/>
      <c r="B8" s="62" t="s">
        <v>3</v>
      </c>
      <c r="C8" s="62"/>
      <c r="D8" s="62"/>
      <c r="E8" s="62" t="s">
        <v>4</v>
      </c>
      <c r="F8" s="62"/>
      <c r="G8" s="62"/>
      <c r="H8" s="62" t="s">
        <v>5</v>
      </c>
      <c r="I8" s="62"/>
      <c r="J8" s="62"/>
      <c r="K8" s="62" t="s">
        <v>6</v>
      </c>
      <c r="L8" s="62"/>
      <c r="M8" s="62"/>
      <c r="N8" s="62" t="s">
        <v>7</v>
      </c>
      <c r="O8" s="62"/>
      <c r="P8" s="62"/>
      <c r="Q8" s="62" t="s">
        <v>8</v>
      </c>
      <c r="R8" s="62"/>
      <c r="S8" s="62"/>
      <c r="T8" s="62" t="s">
        <v>9</v>
      </c>
      <c r="U8" s="62"/>
      <c r="V8" s="62"/>
      <c r="W8" s="62" t="s">
        <v>10</v>
      </c>
      <c r="X8" s="62"/>
      <c r="Y8" s="62"/>
      <c r="Z8" s="61"/>
      <c r="AA8" s="61"/>
      <c r="AB8" s="61"/>
    </row>
    <row r="9" spans="1:28" s="4" customFormat="1" x14ac:dyDescent="0.2">
      <c r="A9" s="2"/>
      <c r="B9" s="3" t="s">
        <v>11</v>
      </c>
      <c r="C9" s="3" t="s">
        <v>12</v>
      </c>
      <c r="D9" s="3" t="s">
        <v>13</v>
      </c>
      <c r="E9" s="3" t="s">
        <v>14</v>
      </c>
      <c r="F9" s="3" t="s">
        <v>12</v>
      </c>
      <c r="G9" s="3" t="s">
        <v>15</v>
      </c>
      <c r="H9" s="3" t="s">
        <v>14</v>
      </c>
      <c r="I9" s="3" t="s">
        <v>12</v>
      </c>
      <c r="J9" s="3" t="s">
        <v>15</v>
      </c>
      <c r="K9" s="3" t="s">
        <v>14</v>
      </c>
      <c r="L9" s="3" t="s">
        <v>12</v>
      </c>
      <c r="M9" s="3" t="s">
        <v>15</v>
      </c>
      <c r="N9" s="3" t="s">
        <v>14</v>
      </c>
      <c r="O9" s="3" t="s">
        <v>12</v>
      </c>
      <c r="P9" s="3" t="s">
        <v>15</v>
      </c>
      <c r="Q9" s="3" t="s">
        <v>14</v>
      </c>
      <c r="R9" s="3" t="s">
        <v>12</v>
      </c>
      <c r="S9" s="3" t="s">
        <v>15</v>
      </c>
      <c r="T9" s="3" t="s">
        <v>14</v>
      </c>
      <c r="U9" s="3" t="s">
        <v>12</v>
      </c>
      <c r="V9" s="3" t="s">
        <v>15</v>
      </c>
      <c r="W9" s="3" t="s">
        <v>14</v>
      </c>
      <c r="X9" s="3" t="s">
        <v>12</v>
      </c>
      <c r="Y9" s="3" t="s">
        <v>15</v>
      </c>
    </row>
    <row r="10" spans="1:28" x14ac:dyDescent="0.2">
      <c r="A10" s="1" t="s">
        <v>16</v>
      </c>
      <c r="B10" s="5">
        <v>1894</v>
      </c>
      <c r="C10" s="6">
        <v>291015</v>
      </c>
      <c r="D10" s="7">
        <f>C10/B10</f>
        <v>153.65100316789864</v>
      </c>
      <c r="E10" s="5">
        <v>1401</v>
      </c>
      <c r="F10" s="6">
        <v>255569</v>
      </c>
      <c r="G10" s="7">
        <f>F10/E10</f>
        <v>182.4189864382584</v>
      </c>
      <c r="H10" s="5">
        <v>1801</v>
      </c>
      <c r="I10" s="6">
        <v>325141</v>
      </c>
      <c r="J10" s="7">
        <f>I10/H10</f>
        <v>180.53359244863964</v>
      </c>
      <c r="K10" s="5">
        <v>1447</v>
      </c>
      <c r="L10" s="6">
        <v>315797</v>
      </c>
      <c r="M10" s="7">
        <f>L10/K10</f>
        <v>218.24257083621285</v>
      </c>
      <c r="N10" s="5">
        <v>1312</v>
      </c>
      <c r="O10" s="6">
        <v>346450</v>
      </c>
      <c r="P10" s="7">
        <f>O10/N10</f>
        <v>264.0625</v>
      </c>
      <c r="Q10" s="5">
        <v>1478</v>
      </c>
      <c r="R10" s="6">
        <v>311200</v>
      </c>
      <c r="S10" s="7">
        <f>R10/Q10</f>
        <v>210.55480378890391</v>
      </c>
      <c r="T10" s="5">
        <v>1405</v>
      </c>
      <c r="U10" s="6">
        <v>256805</v>
      </c>
      <c r="V10" s="7">
        <f>U10/T10</f>
        <v>182.77935943060498</v>
      </c>
      <c r="W10" s="5">
        <v>1186</v>
      </c>
      <c r="X10" s="6">
        <v>216158</v>
      </c>
      <c r="Y10" s="7">
        <f>X10/W10</f>
        <v>182.25801011804384</v>
      </c>
    </row>
    <row r="11" spans="1:28" x14ac:dyDescent="0.2">
      <c r="A11" s="1" t="s">
        <v>17</v>
      </c>
      <c r="B11" s="5">
        <v>753</v>
      </c>
      <c r="C11" s="6">
        <v>143789</v>
      </c>
      <c r="D11" s="7">
        <f t="shared" ref="D11:D19" si="0">C11/B11</f>
        <v>190.95484727755644</v>
      </c>
      <c r="E11" s="5">
        <v>573</v>
      </c>
      <c r="F11" s="6">
        <v>61212</v>
      </c>
      <c r="G11" s="7">
        <f t="shared" ref="G11:G19" si="1">F11/E11</f>
        <v>106.82722513089006</v>
      </c>
      <c r="H11" s="5">
        <v>685</v>
      </c>
      <c r="I11" s="6">
        <v>106016</v>
      </c>
      <c r="J11" s="7">
        <f t="shared" ref="J11:J19" si="2">I11/H11</f>
        <v>154.76788321167882</v>
      </c>
      <c r="K11" s="5">
        <v>740</v>
      </c>
      <c r="L11" s="6">
        <v>95429</v>
      </c>
      <c r="M11" s="7">
        <f t="shared" ref="M11:M19" si="3">L11/K11</f>
        <v>128.95810810810812</v>
      </c>
      <c r="N11" s="5">
        <v>1363</v>
      </c>
      <c r="O11" s="6">
        <v>214457</v>
      </c>
      <c r="P11" s="7">
        <f t="shared" ref="P11:P19" si="4">O11/N11</f>
        <v>157.34189288334557</v>
      </c>
      <c r="Q11" s="5">
        <v>1735</v>
      </c>
      <c r="R11" s="6">
        <v>260507</v>
      </c>
      <c r="S11" s="7">
        <f t="shared" ref="S11:S19" si="5">R11/Q11</f>
        <v>150.14812680115273</v>
      </c>
      <c r="T11" s="5">
        <v>2051</v>
      </c>
      <c r="U11" s="6">
        <v>354271</v>
      </c>
      <c r="V11" s="7">
        <f t="shared" ref="V11:V19" si="6">U11/T11</f>
        <v>172.73086299366162</v>
      </c>
      <c r="W11" s="5">
        <v>2053</v>
      </c>
      <c r="X11" s="6">
        <v>326490</v>
      </c>
      <c r="Y11" s="7">
        <f t="shared" ref="Y11:Y19" si="7">X11/W11</f>
        <v>159.03068679980515</v>
      </c>
    </row>
    <row r="12" spans="1:28" x14ac:dyDescent="0.2">
      <c r="A12" s="1" t="s">
        <v>18</v>
      </c>
      <c r="B12" s="5">
        <v>2367</v>
      </c>
      <c r="C12" s="6">
        <v>371056</v>
      </c>
      <c r="D12" s="7">
        <f t="shared" si="0"/>
        <v>156.76214617659485</v>
      </c>
      <c r="E12" s="5">
        <v>1974</v>
      </c>
      <c r="F12" s="6">
        <v>281970</v>
      </c>
      <c r="G12" s="7">
        <f t="shared" si="1"/>
        <v>142.84194528875381</v>
      </c>
      <c r="H12" s="5">
        <v>2160</v>
      </c>
      <c r="I12" s="6">
        <v>369146</v>
      </c>
      <c r="J12" s="7">
        <f t="shared" si="2"/>
        <v>170.90092592592592</v>
      </c>
      <c r="K12" s="5">
        <v>2124</v>
      </c>
      <c r="L12" s="6">
        <v>358253</v>
      </c>
      <c r="M12" s="7">
        <f t="shared" si="3"/>
        <v>168.66902071563089</v>
      </c>
      <c r="N12" s="5">
        <v>2130</v>
      </c>
      <c r="O12" s="6">
        <v>368745</v>
      </c>
      <c r="P12" s="7">
        <f t="shared" si="4"/>
        <v>173.11971830985917</v>
      </c>
      <c r="Q12" s="5">
        <v>2070</v>
      </c>
      <c r="R12" s="6">
        <v>387595</v>
      </c>
      <c r="S12" s="7">
        <f t="shared" si="5"/>
        <v>187.24396135265701</v>
      </c>
      <c r="T12" s="5">
        <v>2448</v>
      </c>
      <c r="U12" s="6">
        <v>438288</v>
      </c>
      <c r="V12" s="7">
        <f t="shared" si="6"/>
        <v>179.0392156862745</v>
      </c>
      <c r="W12" s="5">
        <v>2952</v>
      </c>
      <c r="X12" s="6">
        <v>489837</v>
      </c>
      <c r="Y12" s="7">
        <f t="shared" si="7"/>
        <v>165.9339430894309</v>
      </c>
    </row>
    <row r="13" spans="1:28" x14ac:dyDescent="0.2">
      <c r="A13" s="1" t="s">
        <v>19</v>
      </c>
      <c r="B13" s="5">
        <v>2190</v>
      </c>
      <c r="C13" s="6">
        <v>402907</v>
      </c>
      <c r="D13" s="7">
        <f t="shared" si="0"/>
        <v>183.975799086758</v>
      </c>
      <c r="E13" s="5">
        <v>2500</v>
      </c>
      <c r="F13" s="6">
        <v>445100</v>
      </c>
      <c r="G13" s="7">
        <f t="shared" si="1"/>
        <v>178.04</v>
      </c>
      <c r="H13" s="5">
        <v>2442</v>
      </c>
      <c r="I13" s="6">
        <v>394198</v>
      </c>
      <c r="J13" s="7">
        <f t="shared" si="2"/>
        <v>161.42424242424244</v>
      </c>
      <c r="K13" s="5">
        <v>2544</v>
      </c>
      <c r="L13" s="6">
        <v>413123</v>
      </c>
      <c r="M13" s="7">
        <f t="shared" si="3"/>
        <v>162.39111635220127</v>
      </c>
      <c r="N13" s="5">
        <v>2531</v>
      </c>
      <c r="O13" s="6">
        <v>412966</v>
      </c>
      <c r="P13" s="7">
        <f t="shared" si="4"/>
        <v>163.16317661003555</v>
      </c>
      <c r="Q13" s="5">
        <v>2417</v>
      </c>
      <c r="R13" s="6">
        <v>491773</v>
      </c>
      <c r="S13" s="7">
        <f t="shared" si="5"/>
        <v>203.46421183285065</v>
      </c>
      <c r="T13" s="5">
        <v>2735</v>
      </c>
      <c r="U13" s="6">
        <v>469413</v>
      </c>
      <c r="V13" s="7">
        <f t="shared" si="6"/>
        <v>171.63180987202924</v>
      </c>
      <c r="W13" s="5">
        <v>2858</v>
      </c>
      <c r="X13" s="6">
        <v>582088</v>
      </c>
      <c r="Y13" s="7">
        <f t="shared" si="7"/>
        <v>203.66969909027293</v>
      </c>
    </row>
    <row r="14" spans="1:28" x14ac:dyDescent="0.2">
      <c r="A14" s="1" t="s">
        <v>20</v>
      </c>
      <c r="B14" s="5">
        <v>897</v>
      </c>
      <c r="C14" s="6">
        <v>146157</v>
      </c>
      <c r="D14" s="7">
        <f t="shared" si="0"/>
        <v>162.93979933110367</v>
      </c>
      <c r="E14" s="5">
        <v>907</v>
      </c>
      <c r="F14" s="6">
        <v>148555</v>
      </c>
      <c r="G14" s="7">
        <f t="shared" si="1"/>
        <v>163.787210584344</v>
      </c>
      <c r="H14" s="5">
        <v>820</v>
      </c>
      <c r="I14" s="6">
        <v>146446</v>
      </c>
      <c r="J14" s="7">
        <f t="shared" si="2"/>
        <v>178.59268292682927</v>
      </c>
      <c r="K14" s="5">
        <v>858</v>
      </c>
      <c r="L14" s="6">
        <v>166249</v>
      </c>
      <c r="M14" s="7">
        <f t="shared" si="3"/>
        <v>193.76340326340326</v>
      </c>
      <c r="N14" s="5">
        <v>1029</v>
      </c>
      <c r="O14" s="6">
        <v>185652</v>
      </c>
      <c r="P14" s="7">
        <f t="shared" si="4"/>
        <v>180.41982507288631</v>
      </c>
      <c r="Q14" s="5">
        <v>1083</v>
      </c>
      <c r="R14" s="6">
        <v>197592</v>
      </c>
      <c r="S14" s="7">
        <f t="shared" si="5"/>
        <v>182.44875346260389</v>
      </c>
      <c r="T14" s="5">
        <v>813</v>
      </c>
      <c r="U14" s="6">
        <v>122270</v>
      </c>
      <c r="V14" s="7">
        <f t="shared" si="6"/>
        <v>150.39360393603937</v>
      </c>
      <c r="W14" s="5">
        <v>771</v>
      </c>
      <c r="X14" s="6">
        <v>151899</v>
      </c>
      <c r="Y14" s="7">
        <f t="shared" si="7"/>
        <v>197.01556420233464</v>
      </c>
    </row>
    <row r="15" spans="1:28" x14ac:dyDescent="0.2">
      <c r="A15" s="1" t="s">
        <v>21</v>
      </c>
      <c r="B15" s="5">
        <v>4653</v>
      </c>
      <c r="C15" s="6">
        <v>444723</v>
      </c>
      <c r="D15" s="7">
        <f t="shared" si="0"/>
        <v>95.577691811734368</v>
      </c>
      <c r="E15" s="5">
        <v>4062</v>
      </c>
      <c r="F15" s="6">
        <v>420628</v>
      </c>
      <c r="G15" s="7">
        <f t="shared" si="1"/>
        <v>103.55194485475135</v>
      </c>
      <c r="H15" s="5">
        <v>4305</v>
      </c>
      <c r="I15" s="6">
        <v>439469</v>
      </c>
      <c r="J15" s="7">
        <f t="shared" si="2"/>
        <v>102.08339140534262</v>
      </c>
      <c r="K15" s="5">
        <v>4364</v>
      </c>
      <c r="L15" s="6">
        <v>422371</v>
      </c>
      <c r="M15" s="7">
        <f t="shared" si="3"/>
        <v>96.785288725939509</v>
      </c>
      <c r="N15" s="5">
        <v>4625</v>
      </c>
      <c r="O15" s="6">
        <v>451534</v>
      </c>
      <c r="P15" s="7">
        <f t="shared" si="4"/>
        <v>97.628972972972974</v>
      </c>
      <c r="Q15" s="5">
        <v>4796</v>
      </c>
      <c r="R15" s="6">
        <v>468444</v>
      </c>
      <c r="S15" s="7">
        <f t="shared" si="5"/>
        <v>97.673894912427016</v>
      </c>
      <c r="T15" s="5">
        <v>4639</v>
      </c>
      <c r="U15" s="6">
        <v>727854</v>
      </c>
      <c r="V15" s="7">
        <f t="shared" si="6"/>
        <v>156.89890062513473</v>
      </c>
      <c r="W15" s="5">
        <v>4185</v>
      </c>
      <c r="X15" s="6">
        <v>567526</v>
      </c>
      <c r="Y15" s="7">
        <f t="shared" si="7"/>
        <v>135.60955794504181</v>
      </c>
    </row>
    <row r="16" spans="1:28" x14ac:dyDescent="0.2">
      <c r="A16" s="1" t="s">
        <v>23</v>
      </c>
      <c r="B16" s="5">
        <v>1062</v>
      </c>
      <c r="C16" s="6">
        <v>235777</v>
      </c>
      <c r="D16" s="7">
        <f t="shared" si="0"/>
        <v>222.01224105461392</v>
      </c>
      <c r="E16" s="5">
        <v>1093</v>
      </c>
      <c r="F16" s="6">
        <v>229636</v>
      </c>
      <c r="G16" s="7">
        <f t="shared" si="1"/>
        <v>210.09698078682524</v>
      </c>
      <c r="H16" s="5">
        <v>933</v>
      </c>
      <c r="I16" s="6">
        <v>170503</v>
      </c>
      <c r="J16" s="7">
        <f t="shared" si="2"/>
        <v>182.7470525187567</v>
      </c>
      <c r="K16" s="5">
        <v>861</v>
      </c>
      <c r="L16" s="6">
        <v>144449</v>
      </c>
      <c r="M16" s="7">
        <f t="shared" si="3"/>
        <v>167.76887340301974</v>
      </c>
      <c r="N16" s="5">
        <v>1971</v>
      </c>
      <c r="O16" s="6">
        <v>395387</v>
      </c>
      <c r="P16" s="7">
        <f t="shared" si="4"/>
        <v>200.60223236935565</v>
      </c>
      <c r="Q16" s="5">
        <v>1981</v>
      </c>
      <c r="R16" s="6">
        <v>382030</v>
      </c>
      <c r="S16" s="7">
        <f t="shared" si="5"/>
        <v>192.84704694598688</v>
      </c>
      <c r="T16" s="5">
        <v>1993</v>
      </c>
      <c r="U16" s="6">
        <v>383106</v>
      </c>
      <c r="V16" s="7">
        <f t="shared" si="6"/>
        <v>192.22579026593075</v>
      </c>
      <c r="W16" s="5">
        <v>946</v>
      </c>
      <c r="X16" s="6">
        <v>219618</v>
      </c>
      <c r="Y16" s="7">
        <f t="shared" si="7"/>
        <v>232.15433403805497</v>
      </c>
    </row>
    <row r="17" spans="1:25" x14ac:dyDescent="0.2">
      <c r="A17" s="1" t="s">
        <v>24</v>
      </c>
      <c r="B17" s="5">
        <v>63</v>
      </c>
      <c r="C17" s="6">
        <v>8269</v>
      </c>
      <c r="D17" s="7">
        <f t="shared" si="0"/>
        <v>131.25396825396825</v>
      </c>
      <c r="E17" s="5">
        <v>108</v>
      </c>
      <c r="F17" s="6">
        <v>25216</v>
      </c>
      <c r="G17" s="7">
        <f t="shared" si="1"/>
        <v>233.4814814814815</v>
      </c>
      <c r="H17" s="5">
        <v>71</v>
      </c>
      <c r="I17" s="6">
        <v>13772</v>
      </c>
      <c r="J17" s="7">
        <f t="shared" si="2"/>
        <v>193.97183098591549</v>
      </c>
      <c r="K17" s="5">
        <v>49</v>
      </c>
      <c r="L17" s="6">
        <v>9677</v>
      </c>
      <c r="M17" s="7">
        <f t="shared" si="3"/>
        <v>197.48979591836735</v>
      </c>
      <c r="N17" s="5">
        <v>26</v>
      </c>
      <c r="O17" s="6">
        <v>8750</v>
      </c>
      <c r="P17" s="7">
        <f t="shared" si="4"/>
        <v>336.53846153846155</v>
      </c>
      <c r="Q17" s="5">
        <v>22</v>
      </c>
      <c r="R17" s="6">
        <v>21799</v>
      </c>
      <c r="S17" s="7">
        <f t="shared" si="5"/>
        <v>990.86363636363637</v>
      </c>
      <c r="T17" s="5">
        <v>75</v>
      </c>
      <c r="U17" s="6">
        <v>23557</v>
      </c>
      <c r="V17" s="7">
        <f t="shared" si="6"/>
        <v>314.09333333333331</v>
      </c>
      <c r="W17" s="5">
        <v>100</v>
      </c>
      <c r="X17" s="6">
        <v>19915</v>
      </c>
      <c r="Y17" s="7">
        <f t="shared" si="7"/>
        <v>199.15</v>
      </c>
    </row>
    <row r="18" spans="1:25" x14ac:dyDescent="0.2">
      <c r="A18" s="1" t="s">
        <v>25</v>
      </c>
      <c r="B18" s="5">
        <v>3353</v>
      </c>
      <c r="C18" s="6">
        <v>452300</v>
      </c>
      <c r="D18" s="7">
        <f t="shared" si="0"/>
        <v>134.89412466447956</v>
      </c>
      <c r="E18" s="5">
        <v>3973</v>
      </c>
      <c r="F18" s="6">
        <v>554700</v>
      </c>
      <c r="G18" s="7">
        <f t="shared" si="1"/>
        <v>139.61741756858797</v>
      </c>
      <c r="H18" s="5">
        <v>4246</v>
      </c>
      <c r="I18" s="6">
        <v>612643</v>
      </c>
      <c r="J18" s="7">
        <f t="shared" si="2"/>
        <v>144.28709373528025</v>
      </c>
      <c r="K18" s="5">
        <v>4526</v>
      </c>
      <c r="L18" s="6">
        <v>581303</v>
      </c>
      <c r="M18" s="7">
        <f t="shared" si="3"/>
        <v>128.43636765355723</v>
      </c>
      <c r="N18" s="5">
        <v>4421</v>
      </c>
      <c r="O18" s="6">
        <v>730231</v>
      </c>
      <c r="P18" s="7">
        <f t="shared" si="4"/>
        <v>165.17326396742817</v>
      </c>
      <c r="Q18" s="5">
        <v>4184</v>
      </c>
      <c r="R18" s="6">
        <v>846217</v>
      </c>
      <c r="S18" s="7">
        <f t="shared" si="5"/>
        <v>202.25071701720842</v>
      </c>
      <c r="T18" s="5">
        <v>2260</v>
      </c>
      <c r="U18" s="6">
        <v>409406</v>
      </c>
      <c r="V18" s="7">
        <f t="shared" si="6"/>
        <v>181.15309734513275</v>
      </c>
      <c r="W18" s="5">
        <v>2287</v>
      </c>
      <c r="X18" s="6">
        <v>472387</v>
      </c>
      <c r="Y18" s="7">
        <f t="shared" si="7"/>
        <v>206.55312636641889</v>
      </c>
    </row>
    <row r="19" spans="1:25" x14ac:dyDescent="0.2">
      <c r="A19" s="1" t="s">
        <v>26</v>
      </c>
      <c r="B19" s="5">
        <f>SUM(B10:B18)</f>
        <v>17232</v>
      </c>
      <c r="C19" s="6">
        <f>SUM(C10:C18)</f>
        <v>2495993</v>
      </c>
      <c r="D19" s="7">
        <f t="shared" si="0"/>
        <v>144.8463904363974</v>
      </c>
      <c r="E19" s="5">
        <f>SUM(E10:E18)</f>
        <v>16591</v>
      </c>
      <c r="F19" s="6">
        <f>SUM(F10:F18)</f>
        <v>2422586</v>
      </c>
      <c r="G19" s="7">
        <f t="shared" si="1"/>
        <v>146.01808209270087</v>
      </c>
      <c r="H19" s="5">
        <f>SUM(H10:H18)</f>
        <v>17463</v>
      </c>
      <c r="I19" s="6">
        <f>SUM(I10:I18)</f>
        <v>2577334</v>
      </c>
      <c r="J19" s="7">
        <f t="shared" si="2"/>
        <v>147.58827234724848</v>
      </c>
      <c r="K19" s="5">
        <f>SUM(K10:K18)</f>
        <v>17513</v>
      </c>
      <c r="L19" s="6">
        <f>SUM(L10:L18)</f>
        <v>2506651</v>
      </c>
      <c r="M19" s="7">
        <f t="shared" si="3"/>
        <v>143.13087420773141</v>
      </c>
      <c r="N19" s="5">
        <f>SUM(N10:N18)</f>
        <v>19408</v>
      </c>
      <c r="O19" s="6">
        <f>SUM(O10:O18)</f>
        <v>3114172</v>
      </c>
      <c r="P19" s="7">
        <f t="shared" si="4"/>
        <v>160.45816158285243</v>
      </c>
      <c r="Q19" s="5">
        <f>SUM(Q10:Q18)</f>
        <v>19766</v>
      </c>
      <c r="R19" s="6">
        <f>SUM(R10:R18)</f>
        <v>3367157</v>
      </c>
      <c r="S19" s="7">
        <f t="shared" si="5"/>
        <v>170.35095618739248</v>
      </c>
      <c r="T19" s="5">
        <f>SUM(T10:T18)</f>
        <v>18419</v>
      </c>
      <c r="U19" s="6">
        <f>SUM(U10:U18)</f>
        <v>3184970</v>
      </c>
      <c r="V19" s="7">
        <f t="shared" si="6"/>
        <v>172.9176393941039</v>
      </c>
      <c r="W19" s="5">
        <f>SUM(W10:W18)</f>
        <v>17338</v>
      </c>
      <c r="X19" s="6">
        <f>SUM(X10:X18)</f>
        <v>3045918</v>
      </c>
      <c r="Y19" s="7">
        <f t="shared" si="7"/>
        <v>175.67874033913947</v>
      </c>
    </row>
    <row r="20" spans="1:25" x14ac:dyDescent="0.2">
      <c r="A20" s="61" t="s">
        <v>27</v>
      </c>
      <c r="B20" s="61"/>
      <c r="C20" s="61"/>
      <c r="D20" s="61"/>
      <c r="E20" s="61"/>
      <c r="F20" s="61"/>
      <c r="G20" s="61"/>
      <c r="H20" s="61"/>
      <c r="I20" s="61"/>
      <c r="J20" s="61"/>
      <c r="K20" s="61"/>
      <c r="L20" s="61"/>
      <c r="M20" s="61"/>
      <c r="N20" s="61"/>
      <c r="O20" s="61"/>
      <c r="P20" s="61"/>
      <c r="Q20" s="61"/>
      <c r="R20" s="61"/>
      <c r="S20" s="61"/>
      <c r="T20" s="61"/>
      <c r="U20" s="61"/>
      <c r="V20" s="61"/>
      <c r="W20" s="61"/>
      <c r="X20" s="61"/>
      <c r="Y20" s="61"/>
    </row>
    <row r="23" spans="1:25" ht="14.25" x14ac:dyDescent="0.2">
      <c r="A23" s="63" t="s">
        <v>28</v>
      </c>
      <c r="B23" s="64"/>
      <c r="C23" s="64"/>
      <c r="D23" s="64"/>
      <c r="E23" s="64"/>
      <c r="F23" s="64"/>
      <c r="G23" s="64"/>
      <c r="H23" s="64"/>
      <c r="I23" s="64"/>
      <c r="J23" s="64"/>
      <c r="K23" s="64"/>
      <c r="L23" s="64"/>
      <c r="M23" s="64"/>
      <c r="N23" s="64"/>
      <c r="O23" s="64"/>
      <c r="P23" s="64"/>
      <c r="Q23" s="64"/>
      <c r="R23" s="64"/>
      <c r="S23" s="64"/>
      <c r="T23" s="64"/>
      <c r="U23" s="64"/>
      <c r="V23" s="64"/>
      <c r="W23" s="64"/>
      <c r="X23" s="64"/>
      <c r="Y23" s="65"/>
    </row>
    <row r="24" spans="1:25" x14ac:dyDescent="0.2">
      <c r="A24" s="1"/>
      <c r="B24" s="62" t="s">
        <v>3</v>
      </c>
      <c r="C24" s="62"/>
      <c r="D24" s="62"/>
      <c r="E24" s="62" t="s">
        <v>4</v>
      </c>
      <c r="F24" s="62"/>
      <c r="G24" s="62"/>
      <c r="H24" s="62" t="s">
        <v>5</v>
      </c>
      <c r="I24" s="62"/>
      <c r="J24" s="62"/>
      <c r="K24" s="62" t="s">
        <v>6</v>
      </c>
      <c r="L24" s="62"/>
      <c r="M24" s="62"/>
      <c r="N24" s="62" t="s">
        <v>7</v>
      </c>
      <c r="O24" s="62"/>
      <c r="P24" s="62"/>
      <c r="Q24" s="62" t="s">
        <v>8</v>
      </c>
      <c r="R24" s="62"/>
      <c r="S24" s="62"/>
      <c r="T24" s="62" t="s">
        <v>9</v>
      </c>
      <c r="U24" s="62"/>
      <c r="V24" s="62"/>
      <c r="W24" s="62" t="s">
        <v>10</v>
      </c>
      <c r="X24" s="62"/>
      <c r="Y24" s="62"/>
    </row>
    <row r="25" spans="1:25" s="4" customFormat="1" x14ac:dyDescent="0.2">
      <c r="A25" s="2"/>
      <c r="B25" s="3" t="s">
        <v>11</v>
      </c>
      <c r="C25" s="3" t="s">
        <v>12</v>
      </c>
      <c r="D25" s="3" t="s">
        <v>13</v>
      </c>
      <c r="E25" s="3" t="s">
        <v>14</v>
      </c>
      <c r="F25" s="3" t="s">
        <v>12</v>
      </c>
      <c r="G25" s="3" t="s">
        <v>15</v>
      </c>
      <c r="H25" s="3" t="s">
        <v>14</v>
      </c>
      <c r="I25" s="3" t="s">
        <v>12</v>
      </c>
      <c r="J25" s="3" t="s">
        <v>15</v>
      </c>
      <c r="K25" s="3" t="s">
        <v>14</v>
      </c>
      <c r="L25" s="3" t="s">
        <v>12</v>
      </c>
      <c r="M25" s="3" t="s">
        <v>15</v>
      </c>
      <c r="N25" s="3" t="s">
        <v>14</v>
      </c>
      <c r="O25" s="3" t="s">
        <v>12</v>
      </c>
      <c r="P25" s="3" t="s">
        <v>15</v>
      </c>
      <c r="Q25" s="3" t="s">
        <v>14</v>
      </c>
      <c r="R25" s="3" t="s">
        <v>12</v>
      </c>
      <c r="S25" s="3" t="s">
        <v>15</v>
      </c>
      <c r="T25" s="3" t="s">
        <v>14</v>
      </c>
      <c r="U25" s="3" t="s">
        <v>12</v>
      </c>
      <c r="V25" s="3" t="s">
        <v>15</v>
      </c>
      <c r="W25" s="3" t="s">
        <v>14</v>
      </c>
      <c r="X25" s="3" t="s">
        <v>12</v>
      </c>
      <c r="Y25" s="3" t="s">
        <v>15</v>
      </c>
    </row>
    <row r="26" spans="1:25" x14ac:dyDescent="0.2">
      <c r="A26" s="1" t="s">
        <v>16</v>
      </c>
      <c r="B26" s="5">
        <v>2975</v>
      </c>
      <c r="C26" s="6">
        <v>472506</v>
      </c>
      <c r="D26" s="7">
        <f>C26/B26</f>
        <v>158.8255462184874</v>
      </c>
      <c r="E26" s="5">
        <v>2700</v>
      </c>
      <c r="F26" s="6">
        <v>453401</v>
      </c>
      <c r="G26" s="7">
        <f>F26/E26</f>
        <v>167.9262962962963</v>
      </c>
      <c r="H26" s="5">
        <v>2132</v>
      </c>
      <c r="I26" s="6">
        <v>424885</v>
      </c>
      <c r="J26" s="7">
        <f>I26/H26</f>
        <v>199.28939962476548</v>
      </c>
      <c r="K26" s="5">
        <v>2537</v>
      </c>
      <c r="L26" s="6">
        <v>598912</v>
      </c>
      <c r="M26" s="7">
        <f>L26/K26</f>
        <v>236.07094994087504</v>
      </c>
      <c r="N26" s="5">
        <v>2367</v>
      </c>
      <c r="O26" s="6">
        <v>603577</v>
      </c>
      <c r="P26" s="7">
        <f>O26/N26</f>
        <v>254.99662019433882</v>
      </c>
      <c r="Q26" s="5">
        <v>2076</v>
      </c>
      <c r="R26" s="6">
        <v>428117</v>
      </c>
      <c r="S26" s="7">
        <f>R26/Q26</f>
        <v>206.22206165703275</v>
      </c>
      <c r="T26" s="5">
        <v>1999</v>
      </c>
      <c r="U26" s="6">
        <v>364937</v>
      </c>
      <c r="V26" s="7">
        <f>U26/T26</f>
        <v>182.55977988994496</v>
      </c>
      <c r="W26" s="5">
        <v>1924</v>
      </c>
      <c r="X26" s="6">
        <v>447978</v>
      </c>
      <c r="Y26" s="7">
        <f>X26/W26</f>
        <v>232.83679833679832</v>
      </c>
    </row>
    <row r="27" spans="1:25" x14ac:dyDescent="0.2">
      <c r="A27" s="1" t="s">
        <v>17</v>
      </c>
      <c r="B27" s="5">
        <v>12073</v>
      </c>
      <c r="C27" s="6">
        <v>1699418</v>
      </c>
      <c r="D27" s="7">
        <f t="shared" ref="D27:D37" si="8">C27/B27</f>
        <v>140.76186531930753</v>
      </c>
      <c r="E27" s="5">
        <v>13992</v>
      </c>
      <c r="F27" s="6">
        <v>1803938</v>
      </c>
      <c r="G27" s="7">
        <f t="shared" ref="G27:G37" si="9">F27/E27</f>
        <v>128.9263865065752</v>
      </c>
      <c r="H27" s="5">
        <v>13725</v>
      </c>
      <c r="I27" s="6">
        <v>1706587</v>
      </c>
      <c r="J27" s="7">
        <f t="shared" ref="J27:J37" si="10">I27/H27</f>
        <v>124.34149362477231</v>
      </c>
      <c r="K27" s="5">
        <v>12918</v>
      </c>
      <c r="L27" s="6">
        <v>1817078</v>
      </c>
      <c r="M27" s="7">
        <f t="shared" ref="M27:M37" si="11">L27/K27</f>
        <v>140.6624864530113</v>
      </c>
      <c r="N27" s="5">
        <v>12825</v>
      </c>
      <c r="O27" s="6">
        <v>2184242</v>
      </c>
      <c r="P27" s="7">
        <f t="shared" ref="P27:P37" si="12">O27/N27</f>
        <v>170.31126705653023</v>
      </c>
      <c r="Q27" s="5">
        <v>11518</v>
      </c>
      <c r="R27" s="6">
        <v>2299829</v>
      </c>
      <c r="S27" s="7">
        <f t="shared" ref="S27:S37" si="13">R27/Q27</f>
        <v>199.67259940961972</v>
      </c>
      <c r="T27" s="5">
        <v>12753</v>
      </c>
      <c r="U27" s="6">
        <v>2352956</v>
      </c>
      <c r="V27" s="7">
        <f t="shared" ref="V27:V37" si="14">U27/T27</f>
        <v>184.50215635536736</v>
      </c>
      <c r="W27" s="5">
        <v>11756</v>
      </c>
      <c r="X27" s="6">
        <v>2270350</v>
      </c>
      <c r="Y27" s="7">
        <f t="shared" ref="Y27:Y37" si="15">X27/W27</f>
        <v>193.12266076896904</v>
      </c>
    </row>
    <row r="28" spans="1:25" x14ac:dyDescent="0.2">
      <c r="A28" s="1" t="s">
        <v>29</v>
      </c>
      <c r="B28" s="5">
        <v>2444</v>
      </c>
      <c r="C28" s="6">
        <v>294806</v>
      </c>
      <c r="D28" s="7">
        <f t="shared" si="8"/>
        <v>120.62438625204582</v>
      </c>
      <c r="E28" s="5">
        <v>1668</v>
      </c>
      <c r="F28" s="6">
        <v>198732</v>
      </c>
      <c r="G28" s="7">
        <f t="shared" si="9"/>
        <v>119.14388489208633</v>
      </c>
      <c r="H28" s="5">
        <v>1644</v>
      </c>
      <c r="I28" s="6">
        <v>200405</v>
      </c>
      <c r="J28" s="7">
        <f t="shared" si="10"/>
        <v>121.90085158150852</v>
      </c>
      <c r="K28" s="5">
        <v>1946</v>
      </c>
      <c r="L28" s="6">
        <v>251157</v>
      </c>
      <c r="M28" s="7">
        <f t="shared" si="11"/>
        <v>129.06320657759505</v>
      </c>
      <c r="N28" s="5">
        <v>1984</v>
      </c>
      <c r="O28" s="6">
        <v>293000</v>
      </c>
      <c r="P28" s="7">
        <f t="shared" si="12"/>
        <v>147.68145161290323</v>
      </c>
      <c r="Q28" s="5">
        <v>1869</v>
      </c>
      <c r="R28" s="6">
        <v>253984</v>
      </c>
      <c r="S28" s="7">
        <f t="shared" si="13"/>
        <v>135.89299090422685</v>
      </c>
      <c r="T28" s="5">
        <v>1734</v>
      </c>
      <c r="U28" s="6">
        <v>351517</v>
      </c>
      <c r="V28" s="7">
        <f t="shared" si="14"/>
        <v>202.72029988465974</v>
      </c>
      <c r="W28" s="5">
        <v>1599</v>
      </c>
      <c r="X28" s="6">
        <v>236939</v>
      </c>
      <c r="Y28" s="7">
        <f t="shared" si="15"/>
        <v>148.17948717948718</v>
      </c>
    </row>
    <row r="29" spans="1:25" x14ac:dyDescent="0.2">
      <c r="A29" s="1" t="s">
        <v>18</v>
      </c>
      <c r="B29" s="5">
        <v>3505</v>
      </c>
      <c r="C29" s="6">
        <v>471570</v>
      </c>
      <c r="D29" s="7">
        <f t="shared" si="8"/>
        <v>134.54208273894437</v>
      </c>
      <c r="E29" s="5">
        <v>3620</v>
      </c>
      <c r="F29" s="6">
        <v>547868</v>
      </c>
      <c r="G29" s="7">
        <f t="shared" si="9"/>
        <v>151.34475138121547</v>
      </c>
      <c r="H29" s="5">
        <v>4959</v>
      </c>
      <c r="I29" s="6">
        <v>726484</v>
      </c>
      <c r="J29" s="7">
        <f t="shared" si="10"/>
        <v>146.49808429118775</v>
      </c>
      <c r="K29" s="5">
        <v>4212</v>
      </c>
      <c r="L29" s="6">
        <v>610353</v>
      </c>
      <c r="M29" s="7">
        <f t="shared" si="11"/>
        <v>144.90811965811966</v>
      </c>
      <c r="N29" s="5">
        <v>4579</v>
      </c>
      <c r="O29" s="6">
        <v>768778</v>
      </c>
      <c r="P29" s="7">
        <f t="shared" si="12"/>
        <v>167.89211618257261</v>
      </c>
      <c r="Q29" s="5">
        <v>4293</v>
      </c>
      <c r="R29" s="6">
        <v>632217</v>
      </c>
      <c r="S29" s="7">
        <f t="shared" si="13"/>
        <v>147.26694619147449</v>
      </c>
      <c r="T29" s="5">
        <v>4759</v>
      </c>
      <c r="U29" s="6">
        <v>735287</v>
      </c>
      <c r="V29" s="7">
        <f t="shared" si="14"/>
        <v>154.50451775583105</v>
      </c>
      <c r="W29" s="5">
        <v>4938</v>
      </c>
      <c r="X29" s="6">
        <v>753417</v>
      </c>
      <c r="Y29" s="7">
        <f t="shared" si="15"/>
        <v>152.57533414337789</v>
      </c>
    </row>
    <row r="30" spans="1:25" x14ac:dyDescent="0.2">
      <c r="A30" s="1" t="s">
        <v>19</v>
      </c>
      <c r="B30" s="5">
        <v>5475</v>
      </c>
      <c r="C30" s="6">
        <v>959030</v>
      </c>
      <c r="D30" s="7">
        <f t="shared" si="8"/>
        <v>175.16529680365298</v>
      </c>
      <c r="E30" s="5">
        <v>5771</v>
      </c>
      <c r="F30" s="6">
        <v>961730</v>
      </c>
      <c r="G30" s="7">
        <f t="shared" si="9"/>
        <v>166.64876104661238</v>
      </c>
      <c r="H30" s="5">
        <v>6307</v>
      </c>
      <c r="I30" s="6">
        <v>963902</v>
      </c>
      <c r="J30" s="7">
        <f t="shared" si="10"/>
        <v>152.83050578722055</v>
      </c>
      <c r="K30" s="5">
        <v>6596</v>
      </c>
      <c r="L30" s="6">
        <v>1135395</v>
      </c>
      <c r="M30" s="7">
        <f t="shared" si="11"/>
        <v>172.13386901152214</v>
      </c>
      <c r="N30" s="5">
        <v>6947</v>
      </c>
      <c r="O30" s="6">
        <v>1203346</v>
      </c>
      <c r="P30" s="7">
        <f t="shared" si="12"/>
        <v>173.21807974665325</v>
      </c>
      <c r="Q30" s="5">
        <v>6972</v>
      </c>
      <c r="R30" s="6">
        <v>1307219</v>
      </c>
      <c r="S30" s="7">
        <f t="shared" si="13"/>
        <v>187.49555364314401</v>
      </c>
      <c r="T30" s="5">
        <v>6738</v>
      </c>
      <c r="U30" s="6">
        <v>1105540</v>
      </c>
      <c r="V30" s="7">
        <f t="shared" si="14"/>
        <v>164.07539329177797</v>
      </c>
      <c r="W30" s="5">
        <v>6307</v>
      </c>
      <c r="X30" s="6">
        <v>1235921</v>
      </c>
      <c r="Y30" s="7">
        <f t="shared" si="15"/>
        <v>195.96020294910417</v>
      </c>
    </row>
    <row r="31" spans="1:25" x14ac:dyDescent="0.2">
      <c r="A31" s="1" t="s">
        <v>20</v>
      </c>
      <c r="B31" s="5">
        <v>9172</v>
      </c>
      <c r="C31" s="6">
        <v>1799659</v>
      </c>
      <c r="D31" s="7">
        <f t="shared" si="8"/>
        <v>196.2122764936764</v>
      </c>
      <c r="E31" s="5">
        <v>9526</v>
      </c>
      <c r="F31" s="6">
        <v>1769973</v>
      </c>
      <c r="G31" s="7">
        <f t="shared" si="9"/>
        <v>185.80442998110433</v>
      </c>
      <c r="H31" s="5">
        <v>9968</v>
      </c>
      <c r="I31" s="6">
        <v>2200155</v>
      </c>
      <c r="J31" s="7">
        <f t="shared" si="10"/>
        <v>220.72180979133228</v>
      </c>
      <c r="K31" s="5">
        <v>9995</v>
      </c>
      <c r="L31" s="6">
        <v>2500378</v>
      </c>
      <c r="M31" s="7">
        <f t="shared" si="11"/>
        <v>250.16288144072035</v>
      </c>
      <c r="N31" s="5">
        <v>10032</v>
      </c>
      <c r="O31" s="6">
        <v>2282100</v>
      </c>
      <c r="P31" s="7">
        <f t="shared" si="12"/>
        <v>227.48205741626793</v>
      </c>
      <c r="Q31" s="5">
        <v>10182</v>
      </c>
      <c r="R31" s="6">
        <v>2216283</v>
      </c>
      <c r="S31" s="7">
        <f t="shared" si="13"/>
        <v>217.66676487919858</v>
      </c>
      <c r="T31" s="5">
        <v>9533</v>
      </c>
      <c r="U31" s="6">
        <v>2089833</v>
      </c>
      <c r="V31" s="7">
        <f t="shared" si="14"/>
        <v>219.22091681527326</v>
      </c>
      <c r="W31" s="5">
        <v>8748</v>
      </c>
      <c r="X31" s="6">
        <v>2070531</v>
      </c>
      <c r="Y31" s="7">
        <f t="shared" si="15"/>
        <v>236.68621399176953</v>
      </c>
    </row>
    <row r="32" spans="1:25" x14ac:dyDescent="0.2">
      <c r="A32" s="1" t="s">
        <v>21</v>
      </c>
      <c r="B32" s="5">
        <v>7940</v>
      </c>
      <c r="C32" s="6">
        <v>1223807</v>
      </c>
      <c r="D32" s="7">
        <f t="shared" si="8"/>
        <v>154.13186397984887</v>
      </c>
      <c r="E32" s="5">
        <v>8127</v>
      </c>
      <c r="F32" s="6">
        <v>1247822</v>
      </c>
      <c r="G32" s="7">
        <f t="shared" si="9"/>
        <v>153.54029777285592</v>
      </c>
      <c r="H32" s="5">
        <v>8213</v>
      </c>
      <c r="I32" s="6">
        <v>1303721</v>
      </c>
      <c r="J32" s="7">
        <f t="shared" si="10"/>
        <v>158.7387069280409</v>
      </c>
      <c r="K32" s="5">
        <v>9979</v>
      </c>
      <c r="L32" s="6">
        <v>1326587</v>
      </c>
      <c r="M32" s="7">
        <f t="shared" si="11"/>
        <v>132.93786952600462</v>
      </c>
      <c r="N32" s="5">
        <v>10145</v>
      </c>
      <c r="O32" s="6">
        <v>1373276</v>
      </c>
      <c r="P32" s="7">
        <f t="shared" si="12"/>
        <v>135.36481025135535</v>
      </c>
      <c r="Q32" s="5">
        <v>10515</v>
      </c>
      <c r="R32" s="6">
        <v>1426042</v>
      </c>
      <c r="S32" s="7">
        <f t="shared" si="13"/>
        <v>135.61978126485971</v>
      </c>
      <c r="T32" s="5">
        <v>14067</v>
      </c>
      <c r="U32" s="6">
        <v>2312812</v>
      </c>
      <c r="V32" s="7">
        <f t="shared" si="14"/>
        <v>164.41401862515107</v>
      </c>
      <c r="W32" s="5">
        <v>9490</v>
      </c>
      <c r="X32" s="6">
        <v>1621192</v>
      </c>
      <c r="Y32" s="7">
        <f t="shared" si="15"/>
        <v>170.83161222339305</v>
      </c>
    </row>
    <row r="33" spans="1:25" x14ac:dyDescent="0.2">
      <c r="A33" s="1" t="s">
        <v>22</v>
      </c>
      <c r="B33" s="5">
        <v>4</v>
      </c>
      <c r="C33" s="6">
        <v>331</v>
      </c>
      <c r="D33" s="7">
        <f t="shared" si="8"/>
        <v>82.75</v>
      </c>
      <c r="E33" s="5">
        <v>8</v>
      </c>
      <c r="F33" s="6">
        <v>1706</v>
      </c>
      <c r="G33" s="7">
        <f t="shared" si="9"/>
        <v>213.25</v>
      </c>
      <c r="H33" s="8" t="s">
        <v>37</v>
      </c>
      <c r="I33" s="8" t="s">
        <v>37</v>
      </c>
      <c r="J33" s="8" t="s">
        <v>37</v>
      </c>
      <c r="K33" s="5">
        <v>25</v>
      </c>
      <c r="L33" s="6">
        <v>2958</v>
      </c>
      <c r="M33" s="7">
        <f t="shared" si="11"/>
        <v>118.32</v>
      </c>
      <c r="N33" s="5">
        <v>8</v>
      </c>
      <c r="O33" s="6">
        <v>2702</v>
      </c>
      <c r="P33" s="7">
        <f t="shared" si="12"/>
        <v>337.75</v>
      </c>
      <c r="Q33" s="5">
        <v>20</v>
      </c>
      <c r="R33" s="6">
        <v>3310</v>
      </c>
      <c r="S33" s="7">
        <f t="shared" si="13"/>
        <v>165.5</v>
      </c>
      <c r="T33" s="5">
        <v>28</v>
      </c>
      <c r="U33" s="6">
        <v>2758</v>
      </c>
      <c r="V33" s="7">
        <f t="shared" si="14"/>
        <v>98.5</v>
      </c>
      <c r="W33" s="5">
        <v>14</v>
      </c>
      <c r="X33" s="6">
        <v>1535</v>
      </c>
      <c r="Y33" s="7">
        <f t="shared" si="15"/>
        <v>109.64285714285714</v>
      </c>
    </row>
    <row r="34" spans="1:25" x14ac:dyDescent="0.2">
      <c r="A34" s="1" t="s">
        <v>23</v>
      </c>
      <c r="B34" s="5">
        <v>11476</v>
      </c>
      <c r="C34" s="6">
        <v>2123285</v>
      </c>
      <c r="D34" s="7">
        <f t="shared" si="8"/>
        <v>185.01960613454165</v>
      </c>
      <c r="E34" s="5">
        <v>11435</v>
      </c>
      <c r="F34" s="6">
        <v>2109441</v>
      </c>
      <c r="G34" s="7">
        <f t="shared" si="9"/>
        <v>184.47232181897684</v>
      </c>
      <c r="H34" s="5">
        <v>11612</v>
      </c>
      <c r="I34" s="6">
        <v>2200238</v>
      </c>
      <c r="J34" s="7">
        <f t="shared" si="10"/>
        <v>189.47967619703755</v>
      </c>
      <c r="K34" s="5">
        <v>11110</v>
      </c>
      <c r="L34" s="6">
        <v>2396088</v>
      </c>
      <c r="M34" s="7">
        <f t="shared" si="11"/>
        <v>215.66948694869487</v>
      </c>
      <c r="N34" s="5">
        <v>10910</v>
      </c>
      <c r="O34" s="6">
        <v>2390627</v>
      </c>
      <c r="P34" s="7">
        <f t="shared" si="12"/>
        <v>219.1225481209899</v>
      </c>
      <c r="Q34" s="5">
        <v>11019</v>
      </c>
      <c r="R34" s="6">
        <v>2414522</v>
      </c>
      <c r="S34" s="7">
        <f t="shared" si="13"/>
        <v>219.12351393048371</v>
      </c>
      <c r="T34" s="5">
        <v>11316</v>
      </c>
      <c r="U34" s="6">
        <v>2515907</v>
      </c>
      <c r="V34" s="7">
        <f t="shared" si="14"/>
        <v>222.33183103570167</v>
      </c>
      <c r="W34" s="5">
        <v>8777</v>
      </c>
      <c r="X34" s="6">
        <v>2192005</v>
      </c>
      <c r="Y34" s="7">
        <f t="shared" si="15"/>
        <v>249.74421784208727</v>
      </c>
    </row>
    <row r="35" spans="1:25" x14ac:dyDescent="0.2">
      <c r="A35" s="1" t="s">
        <v>24</v>
      </c>
      <c r="B35" s="5">
        <v>2211</v>
      </c>
      <c r="C35" s="6">
        <v>282676</v>
      </c>
      <c r="D35" s="7">
        <f t="shared" si="8"/>
        <v>127.84984170058797</v>
      </c>
      <c r="E35" s="5">
        <v>2441</v>
      </c>
      <c r="F35" s="6">
        <v>346354</v>
      </c>
      <c r="G35" s="7">
        <f t="shared" si="9"/>
        <v>141.89020893076608</v>
      </c>
      <c r="H35" s="5">
        <v>2334</v>
      </c>
      <c r="I35" s="6">
        <v>351055</v>
      </c>
      <c r="J35" s="7">
        <f t="shared" si="10"/>
        <v>150.40916880891174</v>
      </c>
      <c r="K35" s="5">
        <v>2481</v>
      </c>
      <c r="L35" s="6">
        <v>387623</v>
      </c>
      <c r="M35" s="7">
        <f t="shared" si="11"/>
        <v>156.23659814590891</v>
      </c>
      <c r="N35" s="5">
        <v>2306</v>
      </c>
      <c r="O35" s="6">
        <v>316845</v>
      </c>
      <c r="P35" s="7">
        <f t="shared" si="12"/>
        <v>137.40026019080659</v>
      </c>
      <c r="Q35" s="5">
        <v>1698</v>
      </c>
      <c r="R35" s="6">
        <v>383787</v>
      </c>
      <c r="S35" s="7">
        <f t="shared" si="13"/>
        <v>226.02296819787986</v>
      </c>
      <c r="T35" s="5">
        <v>2633</v>
      </c>
      <c r="U35" s="6">
        <v>418118</v>
      </c>
      <c r="V35" s="7">
        <f t="shared" si="14"/>
        <v>158.7990884922142</v>
      </c>
      <c r="W35" s="5">
        <v>2399</v>
      </c>
      <c r="X35" s="6">
        <v>374314</v>
      </c>
      <c r="Y35" s="7">
        <f t="shared" si="15"/>
        <v>156.02917882451021</v>
      </c>
    </row>
    <row r="36" spans="1:25" x14ac:dyDescent="0.2">
      <c r="A36" s="1" t="s">
        <v>25</v>
      </c>
      <c r="B36" s="5">
        <v>9198</v>
      </c>
      <c r="C36" s="6">
        <v>2065814</v>
      </c>
      <c r="D36" s="7">
        <f t="shared" si="8"/>
        <v>224.59382474450967</v>
      </c>
      <c r="E36" s="5">
        <v>9888</v>
      </c>
      <c r="F36" s="6">
        <v>2010941</v>
      </c>
      <c r="G36" s="7">
        <f t="shared" si="9"/>
        <v>203.3718648867314</v>
      </c>
      <c r="H36" s="5">
        <v>11847</v>
      </c>
      <c r="I36" s="6">
        <v>2863662</v>
      </c>
      <c r="J36" s="7">
        <f t="shared" si="10"/>
        <v>241.72043555330464</v>
      </c>
      <c r="K36" s="5">
        <v>11172</v>
      </c>
      <c r="L36" s="6">
        <v>2247066</v>
      </c>
      <c r="M36" s="7">
        <f t="shared" si="11"/>
        <v>201.13372717508057</v>
      </c>
      <c r="N36" s="5">
        <v>12465</v>
      </c>
      <c r="O36" s="6">
        <v>2774372</v>
      </c>
      <c r="P36" s="7">
        <f t="shared" si="12"/>
        <v>222.5729643000401</v>
      </c>
      <c r="Q36" s="5">
        <v>13525</v>
      </c>
      <c r="R36" s="6">
        <v>3181015</v>
      </c>
      <c r="S36" s="7">
        <f t="shared" si="13"/>
        <v>235.19519408502774</v>
      </c>
      <c r="T36" s="5">
        <v>9384</v>
      </c>
      <c r="U36" s="6">
        <v>2460938</v>
      </c>
      <c r="V36" s="7">
        <f t="shared" si="14"/>
        <v>262.24829497016196</v>
      </c>
      <c r="W36" s="5">
        <v>8948</v>
      </c>
      <c r="X36" s="6">
        <v>2223812</v>
      </c>
      <c r="Y36" s="7">
        <f t="shared" si="15"/>
        <v>248.52615109521682</v>
      </c>
    </row>
    <row r="37" spans="1:25" x14ac:dyDescent="0.2">
      <c r="A37" s="1" t="s">
        <v>26</v>
      </c>
      <c r="B37" s="5">
        <f>SUM(B26:B36)</f>
        <v>66473</v>
      </c>
      <c r="C37" s="6">
        <f>SUM(C26:C36)</f>
        <v>11392902</v>
      </c>
      <c r="D37" s="7">
        <f t="shared" si="8"/>
        <v>171.39142208114572</v>
      </c>
      <c r="E37" s="5">
        <f>SUM(E26:E36)</f>
        <v>69176</v>
      </c>
      <c r="F37" s="6">
        <f>SUM(F26:F36)</f>
        <v>11451906</v>
      </c>
      <c r="G37" s="7">
        <f t="shared" si="9"/>
        <v>165.54738637677806</v>
      </c>
      <c r="H37" s="5">
        <f>SUM(H26:H36)</f>
        <v>72741</v>
      </c>
      <c r="I37" s="6">
        <f>SUM(I26:I36)</f>
        <v>12941094</v>
      </c>
      <c r="J37" s="7">
        <f t="shared" si="10"/>
        <v>177.90646265517384</v>
      </c>
      <c r="K37" s="5">
        <f>SUM(K26:K36)</f>
        <v>72971</v>
      </c>
      <c r="L37" s="6">
        <f>SUM(L26:L36)</f>
        <v>13273595</v>
      </c>
      <c r="M37" s="7">
        <f t="shared" si="11"/>
        <v>181.90233106302503</v>
      </c>
      <c r="N37" s="5">
        <f>SUM(N26:N36)</f>
        <v>74568</v>
      </c>
      <c r="O37" s="6">
        <f>SUM(O26:O36)</f>
        <v>14192865</v>
      </c>
      <c r="P37" s="7">
        <f t="shared" si="12"/>
        <v>190.33452687479885</v>
      </c>
      <c r="Q37" s="5">
        <f>SUM(Q26:Q36)</f>
        <v>73687</v>
      </c>
      <c r="R37" s="6">
        <f>SUM(R26:R36)</f>
        <v>14546325</v>
      </c>
      <c r="S37" s="7">
        <f t="shared" si="13"/>
        <v>197.40693745165362</v>
      </c>
      <c r="T37" s="5">
        <f>SUM(T26:T36)</f>
        <v>74944</v>
      </c>
      <c r="U37" s="6">
        <f>SUM(U26:U36)</f>
        <v>14710603</v>
      </c>
      <c r="V37" s="7">
        <f t="shared" si="14"/>
        <v>196.2879349914603</v>
      </c>
      <c r="W37" s="5">
        <f>SUM(W26:W36)</f>
        <v>64900</v>
      </c>
      <c r="X37" s="6">
        <f>SUM(X26:X36)</f>
        <v>13427994</v>
      </c>
      <c r="Y37" s="7">
        <f t="shared" si="15"/>
        <v>206.90283513097071</v>
      </c>
    </row>
    <row r="38" spans="1:25" x14ac:dyDescent="0.2">
      <c r="A38" s="61" t="s">
        <v>27</v>
      </c>
      <c r="B38" s="61"/>
      <c r="C38" s="61"/>
      <c r="D38" s="61"/>
      <c r="E38" s="61"/>
      <c r="F38" s="61"/>
      <c r="G38" s="61"/>
      <c r="H38" s="61"/>
      <c r="I38" s="61"/>
      <c r="J38" s="61"/>
      <c r="K38" s="61"/>
      <c r="L38" s="61"/>
      <c r="M38" s="61"/>
      <c r="N38" s="61"/>
      <c r="O38" s="61"/>
      <c r="P38" s="61"/>
      <c r="Q38" s="61"/>
      <c r="R38" s="61"/>
      <c r="S38" s="61"/>
      <c r="T38" s="61"/>
      <c r="U38" s="61"/>
      <c r="V38" s="61"/>
      <c r="W38" s="61"/>
      <c r="X38" s="61"/>
      <c r="Y38" s="61"/>
    </row>
    <row r="41" spans="1:25" ht="14.25" x14ac:dyDescent="0.2">
      <c r="A41" s="63" t="s">
        <v>30</v>
      </c>
      <c r="B41" s="64"/>
      <c r="C41" s="64"/>
      <c r="D41" s="64"/>
      <c r="E41" s="64"/>
      <c r="F41" s="64"/>
      <c r="G41" s="64"/>
      <c r="H41" s="64"/>
      <c r="I41" s="64"/>
      <c r="J41" s="64"/>
      <c r="K41" s="64"/>
      <c r="L41" s="64"/>
      <c r="M41" s="64"/>
      <c r="N41" s="64"/>
      <c r="O41" s="64"/>
      <c r="P41" s="64"/>
      <c r="Q41" s="64"/>
      <c r="R41" s="64"/>
      <c r="S41" s="64"/>
      <c r="T41" s="64"/>
      <c r="U41" s="64"/>
      <c r="V41" s="64"/>
      <c r="W41" s="64"/>
      <c r="X41" s="64"/>
      <c r="Y41" s="65"/>
    </row>
    <row r="42" spans="1:25" x14ac:dyDescent="0.2">
      <c r="A42" s="1"/>
      <c r="B42" s="62" t="s">
        <v>3</v>
      </c>
      <c r="C42" s="62"/>
      <c r="D42" s="62"/>
      <c r="E42" s="62" t="s">
        <v>4</v>
      </c>
      <c r="F42" s="62"/>
      <c r="G42" s="62"/>
      <c r="H42" s="62" t="s">
        <v>5</v>
      </c>
      <c r="I42" s="62"/>
      <c r="J42" s="62"/>
      <c r="K42" s="62" t="s">
        <v>6</v>
      </c>
      <c r="L42" s="62"/>
      <c r="M42" s="62"/>
      <c r="N42" s="62" t="s">
        <v>7</v>
      </c>
      <c r="O42" s="62"/>
      <c r="P42" s="62"/>
      <c r="Q42" s="62" t="s">
        <v>8</v>
      </c>
      <c r="R42" s="62"/>
      <c r="S42" s="62"/>
      <c r="T42" s="62" t="s">
        <v>9</v>
      </c>
      <c r="U42" s="62"/>
      <c r="V42" s="62"/>
      <c r="W42" s="62" t="s">
        <v>10</v>
      </c>
      <c r="X42" s="62"/>
      <c r="Y42" s="62"/>
    </row>
    <row r="43" spans="1:25" s="4" customFormat="1" x14ac:dyDescent="0.2">
      <c r="A43" s="2"/>
      <c r="B43" s="3" t="s">
        <v>11</v>
      </c>
      <c r="C43" s="3" t="s">
        <v>12</v>
      </c>
      <c r="D43" s="3" t="s">
        <v>13</v>
      </c>
      <c r="E43" s="3" t="s">
        <v>14</v>
      </c>
      <c r="F43" s="3" t="s">
        <v>12</v>
      </c>
      <c r="G43" s="3" t="s">
        <v>15</v>
      </c>
      <c r="H43" s="3" t="s">
        <v>14</v>
      </c>
      <c r="I43" s="3" t="s">
        <v>12</v>
      </c>
      <c r="J43" s="3" t="s">
        <v>15</v>
      </c>
      <c r="K43" s="3" t="s">
        <v>14</v>
      </c>
      <c r="L43" s="3" t="s">
        <v>12</v>
      </c>
      <c r="M43" s="3" t="s">
        <v>15</v>
      </c>
      <c r="N43" s="3" t="s">
        <v>14</v>
      </c>
      <c r="O43" s="3" t="s">
        <v>12</v>
      </c>
      <c r="P43" s="3" t="s">
        <v>15</v>
      </c>
      <c r="Q43" s="3" t="s">
        <v>14</v>
      </c>
      <c r="R43" s="3" t="s">
        <v>12</v>
      </c>
      <c r="S43" s="3" t="s">
        <v>15</v>
      </c>
      <c r="T43" s="3" t="s">
        <v>14</v>
      </c>
      <c r="U43" s="3" t="s">
        <v>12</v>
      </c>
      <c r="V43" s="3" t="s">
        <v>15</v>
      </c>
      <c r="W43" s="3" t="s">
        <v>14</v>
      </c>
      <c r="X43" s="3" t="s">
        <v>12</v>
      </c>
      <c r="Y43" s="3" t="s">
        <v>15</v>
      </c>
    </row>
    <row r="44" spans="1:25" x14ac:dyDescent="0.2">
      <c r="A44" s="1" t="s">
        <v>16</v>
      </c>
      <c r="B44" s="5">
        <f>B10+B26</f>
        <v>4869</v>
      </c>
      <c r="C44" s="6">
        <f>C10+C26</f>
        <v>763521</v>
      </c>
      <c r="D44" s="7">
        <f>C44/B44</f>
        <v>156.81269254467037</v>
      </c>
      <c r="E44" s="5">
        <f>E10+E26</f>
        <v>4101</v>
      </c>
      <c r="F44" s="6">
        <f>F10+F26</f>
        <v>708970</v>
      </c>
      <c r="G44" s="7">
        <f>F44/E44</f>
        <v>172.87734698853939</v>
      </c>
      <c r="H44" s="5">
        <f>H10+H26</f>
        <v>3933</v>
      </c>
      <c r="I44" s="6">
        <f>I10+I26</f>
        <v>750026</v>
      </c>
      <c r="J44" s="7">
        <f>I44/H44</f>
        <v>190.70073735062294</v>
      </c>
      <c r="K44" s="5">
        <f>K10+K26</f>
        <v>3984</v>
      </c>
      <c r="L44" s="6">
        <f>L10+L26</f>
        <v>914709</v>
      </c>
      <c r="M44" s="7">
        <f>L44/K44</f>
        <v>229.59563253012047</v>
      </c>
      <c r="N44" s="5">
        <f>N10+N26</f>
        <v>3679</v>
      </c>
      <c r="O44" s="6">
        <f>O10+O26</f>
        <v>950027</v>
      </c>
      <c r="P44" s="7">
        <f>O44/N44</f>
        <v>258.22968197879857</v>
      </c>
      <c r="Q44" s="5">
        <f>Q10+Q26</f>
        <v>3554</v>
      </c>
      <c r="R44" s="6">
        <f>R10+R26</f>
        <v>739317</v>
      </c>
      <c r="S44" s="7">
        <f>R44/Q44</f>
        <v>208.02391671356219</v>
      </c>
      <c r="T44" s="5">
        <f>T10+T26</f>
        <v>3404</v>
      </c>
      <c r="U44" s="6">
        <f>U10+U26</f>
        <v>621742</v>
      </c>
      <c r="V44" s="7">
        <f>U44/T44</f>
        <v>182.65041128084607</v>
      </c>
      <c r="W44" s="5">
        <f>W10+W26</f>
        <v>3110</v>
      </c>
      <c r="X44" s="6">
        <f>X10+X26</f>
        <v>664136</v>
      </c>
      <c r="Y44" s="7">
        <f>X44/W44</f>
        <v>213.54855305466239</v>
      </c>
    </row>
    <row r="45" spans="1:25" x14ac:dyDescent="0.2">
      <c r="A45" s="1" t="s">
        <v>17</v>
      </c>
      <c r="B45" s="5">
        <f>B11+B27</f>
        <v>12826</v>
      </c>
      <c r="C45" s="6">
        <f>C11+C27</f>
        <v>1843207</v>
      </c>
      <c r="D45" s="7">
        <f t="shared" ref="D45:D55" si="16">C45/B45</f>
        <v>143.70863870263528</v>
      </c>
      <c r="E45" s="5">
        <f>E11+E27</f>
        <v>14565</v>
      </c>
      <c r="F45" s="6">
        <f>F11+F27</f>
        <v>1865150</v>
      </c>
      <c r="G45" s="7">
        <f t="shared" ref="G45:G55" si="17">F45/E45</f>
        <v>128.05698592516308</v>
      </c>
      <c r="H45" s="5">
        <f>H11+H27</f>
        <v>14410</v>
      </c>
      <c r="I45" s="6">
        <f>I11+I27</f>
        <v>1812603</v>
      </c>
      <c r="J45" s="7">
        <f t="shared" ref="J45:J55" si="18">I45/H45</f>
        <v>125.78785565579459</v>
      </c>
      <c r="K45" s="5">
        <f>K11+K27</f>
        <v>13658</v>
      </c>
      <c r="L45" s="6">
        <f>L11+L27</f>
        <v>1912507</v>
      </c>
      <c r="M45" s="7">
        <f t="shared" ref="M45:M55" si="19">L45/K45</f>
        <v>140.02833504173378</v>
      </c>
      <c r="N45" s="5">
        <f>N11+N27</f>
        <v>14188</v>
      </c>
      <c r="O45" s="6">
        <f>O11+O27</f>
        <v>2398699</v>
      </c>
      <c r="P45" s="7">
        <f t="shared" ref="P45:P55" si="20">O45/N45</f>
        <v>169.06533690442629</v>
      </c>
      <c r="Q45" s="5">
        <f>Q11+Q27</f>
        <v>13253</v>
      </c>
      <c r="R45" s="6">
        <f>R11+R27</f>
        <v>2560336</v>
      </c>
      <c r="S45" s="7">
        <f t="shared" ref="S45:S55" si="21">R45/Q45</f>
        <v>193.18916471742247</v>
      </c>
      <c r="T45" s="5">
        <f>T11+T27</f>
        <v>14804</v>
      </c>
      <c r="U45" s="6">
        <f>U11+U27</f>
        <v>2707227</v>
      </c>
      <c r="V45" s="7">
        <f t="shared" ref="V45:V55" si="22">U45/T45</f>
        <v>182.87131856255067</v>
      </c>
      <c r="W45" s="5">
        <f>W11+W27</f>
        <v>13809</v>
      </c>
      <c r="X45" s="6">
        <f>X11+X27</f>
        <v>2596840</v>
      </c>
      <c r="Y45" s="7">
        <f t="shared" ref="Y45:Y55" si="23">X45/W45</f>
        <v>188.05416757187342</v>
      </c>
    </row>
    <row r="46" spans="1:25" x14ac:dyDescent="0.2">
      <c r="A46" s="1" t="s">
        <v>29</v>
      </c>
      <c r="B46" s="5">
        <f>B28</f>
        <v>2444</v>
      </c>
      <c r="C46" s="6">
        <f t="shared" ref="C46:X46" si="24">C28</f>
        <v>294806</v>
      </c>
      <c r="D46" s="7">
        <f t="shared" si="16"/>
        <v>120.62438625204582</v>
      </c>
      <c r="E46" s="5">
        <f t="shared" si="24"/>
        <v>1668</v>
      </c>
      <c r="F46" s="6">
        <f t="shared" si="24"/>
        <v>198732</v>
      </c>
      <c r="G46" s="7">
        <f t="shared" si="17"/>
        <v>119.14388489208633</v>
      </c>
      <c r="H46" s="5">
        <f t="shared" si="24"/>
        <v>1644</v>
      </c>
      <c r="I46" s="6">
        <f t="shared" si="24"/>
        <v>200405</v>
      </c>
      <c r="J46" s="7">
        <f t="shared" si="18"/>
        <v>121.90085158150852</v>
      </c>
      <c r="K46" s="5">
        <f t="shared" si="24"/>
        <v>1946</v>
      </c>
      <c r="L46" s="6">
        <f t="shared" si="24"/>
        <v>251157</v>
      </c>
      <c r="M46" s="7">
        <f t="shared" si="19"/>
        <v>129.06320657759505</v>
      </c>
      <c r="N46" s="5">
        <f t="shared" si="24"/>
        <v>1984</v>
      </c>
      <c r="O46" s="6">
        <f t="shared" si="24"/>
        <v>293000</v>
      </c>
      <c r="P46" s="7">
        <f t="shared" si="20"/>
        <v>147.68145161290323</v>
      </c>
      <c r="Q46" s="5">
        <f t="shared" si="24"/>
        <v>1869</v>
      </c>
      <c r="R46" s="6">
        <f t="shared" si="24"/>
        <v>253984</v>
      </c>
      <c r="S46" s="7">
        <f t="shared" si="21"/>
        <v>135.89299090422685</v>
      </c>
      <c r="T46" s="5">
        <f t="shared" si="24"/>
        <v>1734</v>
      </c>
      <c r="U46" s="6">
        <f t="shared" si="24"/>
        <v>351517</v>
      </c>
      <c r="V46" s="7">
        <f t="shared" si="22"/>
        <v>202.72029988465974</v>
      </c>
      <c r="W46" s="5">
        <f t="shared" si="24"/>
        <v>1599</v>
      </c>
      <c r="X46" s="6">
        <f t="shared" si="24"/>
        <v>236939</v>
      </c>
      <c r="Y46" s="7">
        <f t="shared" si="23"/>
        <v>148.17948717948718</v>
      </c>
    </row>
    <row r="47" spans="1:25" x14ac:dyDescent="0.2">
      <c r="A47" s="1" t="s">
        <v>18</v>
      </c>
      <c r="B47" s="5">
        <f t="shared" ref="B47:C50" si="25">B12+B29</f>
        <v>5872</v>
      </c>
      <c r="C47" s="6">
        <f t="shared" si="25"/>
        <v>842626</v>
      </c>
      <c r="D47" s="7">
        <f t="shared" si="16"/>
        <v>143.49897820163488</v>
      </c>
      <c r="E47" s="5">
        <f t="shared" ref="E47:F50" si="26">E12+E29</f>
        <v>5594</v>
      </c>
      <c r="F47" s="6">
        <f t="shared" si="26"/>
        <v>829838</v>
      </c>
      <c r="G47" s="7">
        <f t="shared" si="17"/>
        <v>148.34429746156596</v>
      </c>
      <c r="H47" s="5">
        <f t="shared" ref="H47:I50" si="27">H12+H29</f>
        <v>7119</v>
      </c>
      <c r="I47" s="6">
        <f t="shared" si="27"/>
        <v>1095630</v>
      </c>
      <c r="J47" s="7">
        <f t="shared" si="18"/>
        <v>153.90223345975559</v>
      </c>
      <c r="K47" s="5">
        <f t="shared" ref="K47:L50" si="28">K12+K29</f>
        <v>6336</v>
      </c>
      <c r="L47" s="6">
        <f t="shared" si="28"/>
        <v>968606</v>
      </c>
      <c r="M47" s="7">
        <f t="shared" si="19"/>
        <v>152.87342171717171</v>
      </c>
      <c r="N47" s="5">
        <f t="shared" ref="N47:O50" si="29">N12+N29</f>
        <v>6709</v>
      </c>
      <c r="O47" s="6">
        <f t="shared" si="29"/>
        <v>1137523</v>
      </c>
      <c r="P47" s="7">
        <f t="shared" si="20"/>
        <v>169.55179609479802</v>
      </c>
      <c r="Q47" s="5">
        <f t="shared" ref="Q47:R50" si="30">Q12+Q29</f>
        <v>6363</v>
      </c>
      <c r="R47" s="6">
        <f t="shared" si="30"/>
        <v>1019812</v>
      </c>
      <c r="S47" s="7">
        <f t="shared" si="21"/>
        <v>160.27219864843627</v>
      </c>
      <c r="T47" s="5">
        <f t="shared" ref="T47:U50" si="31">T12+T29</f>
        <v>7207</v>
      </c>
      <c r="U47" s="6">
        <f t="shared" si="31"/>
        <v>1173575</v>
      </c>
      <c r="V47" s="7">
        <f t="shared" si="22"/>
        <v>162.83821284861941</v>
      </c>
      <c r="W47" s="5">
        <f t="shared" ref="W47:X50" si="32">W12+W29</f>
        <v>7890</v>
      </c>
      <c r="X47" s="6">
        <f t="shared" si="32"/>
        <v>1243254</v>
      </c>
      <c r="Y47" s="7">
        <f t="shared" si="23"/>
        <v>157.57338403041825</v>
      </c>
    </row>
    <row r="48" spans="1:25" x14ac:dyDescent="0.2">
      <c r="A48" s="1" t="s">
        <v>19</v>
      </c>
      <c r="B48" s="5">
        <f t="shared" si="25"/>
        <v>7665</v>
      </c>
      <c r="C48" s="6">
        <f t="shared" si="25"/>
        <v>1361937</v>
      </c>
      <c r="D48" s="7">
        <f t="shared" si="16"/>
        <v>177.68258317025439</v>
      </c>
      <c r="E48" s="5">
        <f t="shared" si="26"/>
        <v>8271</v>
      </c>
      <c r="F48" s="6">
        <f t="shared" si="26"/>
        <v>1406830</v>
      </c>
      <c r="G48" s="7">
        <f t="shared" si="17"/>
        <v>170.09188731713215</v>
      </c>
      <c r="H48" s="5">
        <f t="shared" si="27"/>
        <v>8749</v>
      </c>
      <c r="I48" s="6">
        <f t="shared" si="27"/>
        <v>1358100</v>
      </c>
      <c r="J48" s="7">
        <f t="shared" si="18"/>
        <v>155.22916904789119</v>
      </c>
      <c r="K48" s="5">
        <f t="shared" si="28"/>
        <v>9140</v>
      </c>
      <c r="L48" s="6">
        <f t="shared" si="28"/>
        <v>1548518</v>
      </c>
      <c r="M48" s="7">
        <f t="shared" si="19"/>
        <v>169.42210065645514</v>
      </c>
      <c r="N48" s="5">
        <f t="shared" si="29"/>
        <v>9478</v>
      </c>
      <c r="O48" s="6">
        <f t="shared" si="29"/>
        <v>1616312</v>
      </c>
      <c r="P48" s="7">
        <f t="shared" si="20"/>
        <v>170.53302384469296</v>
      </c>
      <c r="Q48" s="5">
        <f t="shared" si="30"/>
        <v>9389</v>
      </c>
      <c r="R48" s="6">
        <f t="shared" si="30"/>
        <v>1798992</v>
      </c>
      <c r="S48" s="7">
        <f t="shared" si="21"/>
        <v>191.60634785387154</v>
      </c>
      <c r="T48" s="5">
        <f t="shared" si="31"/>
        <v>9473</v>
      </c>
      <c r="U48" s="6">
        <f t="shared" si="31"/>
        <v>1574953</v>
      </c>
      <c r="V48" s="7">
        <f t="shared" si="22"/>
        <v>166.25704634223584</v>
      </c>
      <c r="W48" s="5">
        <f t="shared" si="32"/>
        <v>9165</v>
      </c>
      <c r="X48" s="6">
        <f t="shared" si="32"/>
        <v>1818009</v>
      </c>
      <c r="Y48" s="7">
        <f t="shared" si="23"/>
        <v>198.36432078559739</v>
      </c>
    </row>
    <row r="49" spans="1:25" x14ac:dyDescent="0.2">
      <c r="A49" s="1" t="s">
        <v>20</v>
      </c>
      <c r="B49" s="5">
        <f t="shared" si="25"/>
        <v>10069</v>
      </c>
      <c r="C49" s="6">
        <f t="shared" si="25"/>
        <v>1945816</v>
      </c>
      <c r="D49" s="7">
        <f t="shared" si="16"/>
        <v>193.24818750620716</v>
      </c>
      <c r="E49" s="5">
        <f t="shared" si="26"/>
        <v>10433</v>
      </c>
      <c r="F49" s="6">
        <f t="shared" si="26"/>
        <v>1918528</v>
      </c>
      <c r="G49" s="7">
        <f t="shared" si="17"/>
        <v>183.89034793443881</v>
      </c>
      <c r="H49" s="5">
        <f t="shared" si="27"/>
        <v>10788</v>
      </c>
      <c r="I49" s="6">
        <f t="shared" si="27"/>
        <v>2346601</v>
      </c>
      <c r="J49" s="7">
        <f t="shared" si="18"/>
        <v>217.5195587690026</v>
      </c>
      <c r="K49" s="5">
        <f t="shared" si="28"/>
        <v>10853</v>
      </c>
      <c r="L49" s="6">
        <f t="shared" si="28"/>
        <v>2666627</v>
      </c>
      <c r="M49" s="7">
        <f t="shared" si="19"/>
        <v>245.70413710494793</v>
      </c>
      <c r="N49" s="5">
        <f t="shared" si="29"/>
        <v>11061</v>
      </c>
      <c r="O49" s="6">
        <f t="shared" si="29"/>
        <v>2467752</v>
      </c>
      <c r="P49" s="7">
        <f t="shared" si="20"/>
        <v>223.10387849199893</v>
      </c>
      <c r="Q49" s="5">
        <f t="shared" si="30"/>
        <v>11265</v>
      </c>
      <c r="R49" s="6">
        <f t="shared" si="30"/>
        <v>2413875</v>
      </c>
      <c r="S49" s="7">
        <f t="shared" si="21"/>
        <v>214.28095872170439</v>
      </c>
      <c r="T49" s="5">
        <f t="shared" si="31"/>
        <v>10346</v>
      </c>
      <c r="U49" s="6">
        <f t="shared" si="31"/>
        <v>2212103</v>
      </c>
      <c r="V49" s="7">
        <f t="shared" si="22"/>
        <v>213.81239126232362</v>
      </c>
      <c r="W49" s="5">
        <f t="shared" si="32"/>
        <v>9519</v>
      </c>
      <c r="X49" s="6">
        <f t="shared" si="32"/>
        <v>2222430</v>
      </c>
      <c r="Y49" s="7">
        <f t="shared" si="23"/>
        <v>233.47305389221557</v>
      </c>
    </row>
    <row r="50" spans="1:25" x14ac:dyDescent="0.2">
      <c r="A50" s="1" t="s">
        <v>21</v>
      </c>
      <c r="B50" s="5">
        <f t="shared" si="25"/>
        <v>12593</v>
      </c>
      <c r="C50" s="6">
        <f t="shared" si="25"/>
        <v>1668530</v>
      </c>
      <c r="D50" s="7">
        <f t="shared" si="16"/>
        <v>132.49662510918765</v>
      </c>
      <c r="E50" s="5">
        <f t="shared" si="26"/>
        <v>12189</v>
      </c>
      <c r="F50" s="6">
        <f t="shared" si="26"/>
        <v>1668450</v>
      </c>
      <c r="G50" s="7">
        <f t="shared" si="17"/>
        <v>136.88161457051439</v>
      </c>
      <c r="H50" s="5">
        <f t="shared" si="27"/>
        <v>12518</v>
      </c>
      <c r="I50" s="6">
        <f t="shared" si="27"/>
        <v>1743190</v>
      </c>
      <c r="J50" s="7">
        <f t="shared" si="18"/>
        <v>139.25467327049049</v>
      </c>
      <c r="K50" s="5">
        <f t="shared" si="28"/>
        <v>14343</v>
      </c>
      <c r="L50" s="6">
        <f t="shared" si="28"/>
        <v>1748958</v>
      </c>
      <c r="M50" s="7">
        <f t="shared" si="19"/>
        <v>121.93808826605313</v>
      </c>
      <c r="N50" s="5">
        <f t="shared" si="29"/>
        <v>14770</v>
      </c>
      <c r="O50" s="6">
        <f t="shared" si="29"/>
        <v>1824810</v>
      </c>
      <c r="P50" s="7">
        <f t="shared" si="20"/>
        <v>123.54840893703452</v>
      </c>
      <c r="Q50" s="5">
        <f t="shared" si="30"/>
        <v>15311</v>
      </c>
      <c r="R50" s="6">
        <f t="shared" si="30"/>
        <v>1894486</v>
      </c>
      <c r="S50" s="7">
        <f t="shared" si="21"/>
        <v>123.73365554176736</v>
      </c>
      <c r="T50" s="5">
        <f t="shared" si="31"/>
        <v>18706</v>
      </c>
      <c r="U50" s="6">
        <f t="shared" si="31"/>
        <v>3040666</v>
      </c>
      <c r="V50" s="7">
        <f t="shared" si="22"/>
        <v>162.5503047150647</v>
      </c>
      <c r="W50" s="5">
        <f t="shared" si="32"/>
        <v>13675</v>
      </c>
      <c r="X50" s="6">
        <f t="shared" si="32"/>
        <v>2188718</v>
      </c>
      <c r="Y50" s="7">
        <f t="shared" si="23"/>
        <v>160.05250457038392</v>
      </c>
    </row>
    <row r="51" spans="1:25" x14ac:dyDescent="0.2">
      <c r="A51" s="1" t="s">
        <v>22</v>
      </c>
      <c r="B51" s="5">
        <f>B33</f>
        <v>4</v>
      </c>
      <c r="C51" s="6">
        <f t="shared" ref="C51:O51" si="33">C33</f>
        <v>331</v>
      </c>
      <c r="D51" s="7">
        <f t="shared" si="16"/>
        <v>82.75</v>
      </c>
      <c r="E51" s="5">
        <f t="shared" si="33"/>
        <v>8</v>
      </c>
      <c r="F51" s="6">
        <f t="shared" si="33"/>
        <v>1706</v>
      </c>
      <c r="G51" s="7">
        <f t="shared" si="17"/>
        <v>213.25</v>
      </c>
      <c r="H51" s="8" t="s">
        <v>37</v>
      </c>
      <c r="I51" s="8" t="s">
        <v>37</v>
      </c>
      <c r="J51" s="8" t="s">
        <v>37</v>
      </c>
      <c r="K51" s="5">
        <f t="shared" si="33"/>
        <v>25</v>
      </c>
      <c r="L51" s="6">
        <f t="shared" si="33"/>
        <v>2958</v>
      </c>
      <c r="M51" s="7">
        <f t="shared" si="19"/>
        <v>118.32</v>
      </c>
      <c r="N51" s="5">
        <f t="shared" si="33"/>
        <v>8</v>
      </c>
      <c r="O51" s="6">
        <f t="shared" si="33"/>
        <v>2702</v>
      </c>
      <c r="P51" s="7">
        <f t="shared" si="20"/>
        <v>337.75</v>
      </c>
      <c r="Q51" s="5">
        <f>Q33</f>
        <v>20</v>
      </c>
      <c r="R51" s="6">
        <f>R33</f>
        <v>3310</v>
      </c>
      <c r="S51" s="7">
        <f t="shared" si="21"/>
        <v>165.5</v>
      </c>
      <c r="T51" s="5">
        <f>T33</f>
        <v>28</v>
      </c>
      <c r="U51" s="6">
        <f>U33</f>
        <v>2758</v>
      </c>
      <c r="V51" s="7">
        <f t="shared" si="22"/>
        <v>98.5</v>
      </c>
      <c r="W51" s="5">
        <f>W33</f>
        <v>14</v>
      </c>
      <c r="X51" s="6">
        <f>X33</f>
        <v>1535</v>
      </c>
      <c r="Y51" s="7">
        <f t="shared" si="23"/>
        <v>109.64285714285714</v>
      </c>
    </row>
    <row r="52" spans="1:25" x14ac:dyDescent="0.2">
      <c r="A52" s="1" t="s">
        <v>23</v>
      </c>
      <c r="B52" s="5">
        <f t="shared" ref="B52:C55" si="34">B16+B34</f>
        <v>12538</v>
      </c>
      <c r="C52" s="6">
        <f t="shared" si="34"/>
        <v>2359062</v>
      </c>
      <c r="D52" s="7">
        <f t="shared" si="16"/>
        <v>188.15297495613336</v>
      </c>
      <c r="E52" s="5">
        <f t="shared" ref="E52:F55" si="35">E16+E34</f>
        <v>12528</v>
      </c>
      <c r="F52" s="6">
        <f t="shared" si="35"/>
        <v>2339077</v>
      </c>
      <c r="G52" s="7">
        <f t="shared" si="17"/>
        <v>186.70793422733078</v>
      </c>
      <c r="H52" s="5">
        <f t="shared" ref="H52:I55" si="36">H16+H34</f>
        <v>12545</v>
      </c>
      <c r="I52" s="6">
        <f t="shared" si="36"/>
        <v>2370741</v>
      </c>
      <c r="J52" s="7">
        <f t="shared" si="18"/>
        <v>188.97895575926665</v>
      </c>
      <c r="K52" s="5">
        <f t="shared" ref="K52:L55" si="37">K16+K34</f>
        <v>11971</v>
      </c>
      <c r="L52" s="6">
        <f t="shared" si="37"/>
        <v>2540537</v>
      </c>
      <c r="M52" s="7">
        <f t="shared" si="19"/>
        <v>212.22429203909448</v>
      </c>
      <c r="N52" s="5">
        <f t="shared" ref="N52:O55" si="38">N16+N34</f>
        <v>12881</v>
      </c>
      <c r="O52" s="6">
        <f t="shared" si="38"/>
        <v>2786014</v>
      </c>
      <c r="P52" s="7">
        <f t="shared" si="20"/>
        <v>216.28864218616567</v>
      </c>
      <c r="Q52" s="5">
        <f t="shared" ref="Q52:R55" si="39">Q16+Q34</f>
        <v>13000</v>
      </c>
      <c r="R52" s="6">
        <f t="shared" si="39"/>
        <v>2796552</v>
      </c>
      <c r="S52" s="7">
        <f t="shared" si="21"/>
        <v>215.1193846153846</v>
      </c>
      <c r="T52" s="5">
        <f t="shared" ref="T52:U55" si="40">T16+T34</f>
        <v>13309</v>
      </c>
      <c r="U52" s="6">
        <f t="shared" si="40"/>
        <v>2899013</v>
      </c>
      <c r="V52" s="7">
        <f t="shared" si="22"/>
        <v>217.82350289277932</v>
      </c>
      <c r="W52" s="5">
        <f t="shared" ref="W52:X55" si="41">W16+W34</f>
        <v>9723</v>
      </c>
      <c r="X52" s="6">
        <f t="shared" si="41"/>
        <v>2411623</v>
      </c>
      <c r="Y52" s="7">
        <f t="shared" si="23"/>
        <v>248.03280880386711</v>
      </c>
    </row>
    <row r="53" spans="1:25" x14ac:dyDescent="0.2">
      <c r="A53" s="1" t="s">
        <v>24</v>
      </c>
      <c r="B53" s="5">
        <f t="shared" si="34"/>
        <v>2274</v>
      </c>
      <c r="C53" s="6">
        <f t="shared" si="34"/>
        <v>290945</v>
      </c>
      <c r="D53" s="7">
        <f t="shared" si="16"/>
        <v>127.94415127528583</v>
      </c>
      <c r="E53" s="5">
        <f t="shared" si="35"/>
        <v>2549</v>
      </c>
      <c r="F53" s="6">
        <f t="shared" si="35"/>
        <v>371570</v>
      </c>
      <c r="G53" s="7">
        <f t="shared" si="17"/>
        <v>145.77089054531189</v>
      </c>
      <c r="H53" s="5">
        <f t="shared" si="36"/>
        <v>2405</v>
      </c>
      <c r="I53" s="6">
        <f t="shared" si="36"/>
        <v>364827</v>
      </c>
      <c r="J53" s="7">
        <f t="shared" si="18"/>
        <v>151.6952182952183</v>
      </c>
      <c r="K53" s="5">
        <f t="shared" si="37"/>
        <v>2530</v>
      </c>
      <c r="L53" s="6">
        <f t="shared" si="37"/>
        <v>397300</v>
      </c>
      <c r="M53" s="7">
        <f t="shared" si="19"/>
        <v>157.03557312252966</v>
      </c>
      <c r="N53" s="5">
        <f t="shared" si="38"/>
        <v>2332</v>
      </c>
      <c r="O53" s="6">
        <f t="shared" si="38"/>
        <v>325595</v>
      </c>
      <c r="P53" s="7">
        <f t="shared" si="20"/>
        <v>139.62049742710121</v>
      </c>
      <c r="Q53" s="5">
        <f t="shared" si="39"/>
        <v>1720</v>
      </c>
      <c r="R53" s="6">
        <f t="shared" si="39"/>
        <v>405586</v>
      </c>
      <c r="S53" s="7">
        <f t="shared" si="21"/>
        <v>235.80581395348838</v>
      </c>
      <c r="T53" s="5">
        <f t="shared" si="40"/>
        <v>2708</v>
      </c>
      <c r="U53" s="6">
        <f t="shared" si="40"/>
        <v>441675</v>
      </c>
      <c r="V53" s="7">
        <f t="shared" si="22"/>
        <v>163.10007385524372</v>
      </c>
      <c r="W53" s="5">
        <f t="shared" si="41"/>
        <v>2499</v>
      </c>
      <c r="X53" s="6">
        <f t="shared" si="41"/>
        <v>394229</v>
      </c>
      <c r="Y53" s="7">
        <f t="shared" si="23"/>
        <v>157.75470188075229</v>
      </c>
    </row>
    <row r="54" spans="1:25" x14ac:dyDescent="0.2">
      <c r="A54" s="1" t="s">
        <v>25</v>
      </c>
      <c r="B54" s="5">
        <f t="shared" si="34"/>
        <v>12551</v>
      </c>
      <c r="C54" s="6">
        <f t="shared" si="34"/>
        <v>2518114</v>
      </c>
      <c r="D54" s="7">
        <f t="shared" si="16"/>
        <v>200.63054736674368</v>
      </c>
      <c r="E54" s="5">
        <f t="shared" si="35"/>
        <v>13861</v>
      </c>
      <c r="F54" s="6">
        <f t="shared" si="35"/>
        <v>2565641</v>
      </c>
      <c r="G54" s="7">
        <f t="shared" si="17"/>
        <v>185.09782843950654</v>
      </c>
      <c r="H54" s="5">
        <f t="shared" si="36"/>
        <v>16093</v>
      </c>
      <c r="I54" s="6">
        <f t="shared" si="36"/>
        <v>3476305</v>
      </c>
      <c r="J54" s="7">
        <f t="shared" si="18"/>
        <v>216.01348412353198</v>
      </c>
      <c r="K54" s="5">
        <f t="shared" si="37"/>
        <v>15698</v>
      </c>
      <c r="L54" s="6">
        <f t="shared" si="37"/>
        <v>2828369</v>
      </c>
      <c r="M54" s="7">
        <f t="shared" si="19"/>
        <v>180.17384380175818</v>
      </c>
      <c r="N54" s="5">
        <f t="shared" si="38"/>
        <v>16886</v>
      </c>
      <c r="O54" s="6">
        <f t="shared" si="38"/>
        <v>3504603</v>
      </c>
      <c r="P54" s="7">
        <f t="shared" si="20"/>
        <v>207.54488925737297</v>
      </c>
      <c r="Q54" s="5">
        <f t="shared" si="39"/>
        <v>17709</v>
      </c>
      <c r="R54" s="6">
        <f t="shared" si="39"/>
        <v>4027232</v>
      </c>
      <c r="S54" s="7">
        <f t="shared" si="21"/>
        <v>227.41159862216952</v>
      </c>
      <c r="T54" s="5">
        <f t="shared" si="40"/>
        <v>11644</v>
      </c>
      <c r="U54" s="6">
        <f t="shared" si="40"/>
        <v>2870344</v>
      </c>
      <c r="V54" s="7">
        <f t="shared" si="22"/>
        <v>246.50841635176914</v>
      </c>
      <c r="W54" s="5">
        <f t="shared" si="41"/>
        <v>11235</v>
      </c>
      <c r="X54" s="6">
        <f t="shared" si="41"/>
        <v>2696199</v>
      </c>
      <c r="Y54" s="7">
        <f t="shared" si="23"/>
        <v>239.98210947930573</v>
      </c>
    </row>
    <row r="55" spans="1:25" x14ac:dyDescent="0.2">
      <c r="A55" s="1" t="s">
        <v>26</v>
      </c>
      <c r="B55" s="5">
        <f t="shared" si="34"/>
        <v>83705</v>
      </c>
      <c r="C55" s="6">
        <f t="shared" si="34"/>
        <v>13888895</v>
      </c>
      <c r="D55" s="7">
        <f t="shared" si="16"/>
        <v>165.92670688728271</v>
      </c>
      <c r="E55" s="5">
        <f t="shared" si="35"/>
        <v>85767</v>
      </c>
      <c r="F55" s="6">
        <f t="shared" si="35"/>
        <v>13874492</v>
      </c>
      <c r="G55" s="7">
        <f t="shared" si="17"/>
        <v>161.76958503853464</v>
      </c>
      <c r="H55" s="5">
        <f t="shared" si="36"/>
        <v>90204</v>
      </c>
      <c r="I55" s="6">
        <f t="shared" si="36"/>
        <v>15518428</v>
      </c>
      <c r="J55" s="7">
        <f t="shared" si="18"/>
        <v>172.03702718283003</v>
      </c>
      <c r="K55" s="5">
        <f t="shared" si="37"/>
        <v>90484</v>
      </c>
      <c r="L55" s="6">
        <f t="shared" si="37"/>
        <v>15780246</v>
      </c>
      <c r="M55" s="7">
        <f t="shared" si="19"/>
        <v>174.39819194553732</v>
      </c>
      <c r="N55" s="5">
        <f t="shared" si="38"/>
        <v>93976</v>
      </c>
      <c r="O55" s="6">
        <f t="shared" si="38"/>
        <v>17307037</v>
      </c>
      <c r="P55" s="7">
        <f t="shared" si="20"/>
        <v>184.16443560057888</v>
      </c>
      <c r="Q55" s="5">
        <f t="shared" si="39"/>
        <v>93453</v>
      </c>
      <c r="R55" s="6">
        <f t="shared" si="39"/>
        <v>17913482</v>
      </c>
      <c r="S55" s="7">
        <f t="shared" si="21"/>
        <v>191.68439750462798</v>
      </c>
      <c r="T55" s="5">
        <f t="shared" si="40"/>
        <v>93363</v>
      </c>
      <c r="U55" s="6">
        <f t="shared" si="40"/>
        <v>17895573</v>
      </c>
      <c r="V55" s="7">
        <f t="shared" si="22"/>
        <v>191.67735612608848</v>
      </c>
      <c r="W55" s="5">
        <f t="shared" si="41"/>
        <v>82238</v>
      </c>
      <c r="X55" s="6">
        <f t="shared" si="41"/>
        <v>16473912</v>
      </c>
      <c r="Y55" s="7">
        <f t="shared" si="23"/>
        <v>200.31994941511223</v>
      </c>
    </row>
    <row r="56" spans="1:25" x14ac:dyDescent="0.2">
      <c r="A56" s="61" t="s">
        <v>27</v>
      </c>
      <c r="B56" s="61"/>
      <c r="C56" s="61"/>
      <c r="D56" s="61"/>
      <c r="E56" s="61"/>
      <c r="F56" s="61"/>
      <c r="G56" s="61"/>
      <c r="H56" s="61"/>
      <c r="I56" s="61"/>
      <c r="J56" s="61"/>
      <c r="K56" s="61"/>
      <c r="L56" s="61"/>
      <c r="M56" s="61"/>
      <c r="N56" s="61"/>
      <c r="O56" s="61"/>
      <c r="P56" s="61"/>
      <c r="Q56" s="61"/>
      <c r="R56" s="61"/>
      <c r="S56" s="61"/>
      <c r="T56" s="61"/>
      <c r="U56" s="61"/>
      <c r="V56" s="61"/>
      <c r="W56" s="61"/>
      <c r="X56" s="61"/>
      <c r="Y56" s="61"/>
    </row>
    <row r="59" spans="1:25" ht="14.25" x14ac:dyDescent="0.2">
      <c r="A59" s="63" t="s">
        <v>31</v>
      </c>
      <c r="B59" s="64"/>
      <c r="C59" s="64"/>
      <c r="D59" s="64"/>
      <c r="E59" s="64"/>
      <c r="F59" s="64"/>
      <c r="G59" s="64"/>
      <c r="H59" s="64"/>
      <c r="I59" s="64"/>
      <c r="J59" s="64"/>
      <c r="K59" s="64"/>
      <c r="L59" s="64"/>
      <c r="M59" s="64"/>
      <c r="N59" s="64"/>
      <c r="O59" s="64"/>
      <c r="P59" s="64"/>
      <c r="Q59" s="64"/>
      <c r="R59" s="64"/>
      <c r="S59" s="64"/>
      <c r="T59" s="64"/>
      <c r="U59" s="64"/>
      <c r="V59" s="64"/>
      <c r="W59" s="64"/>
      <c r="X59" s="64"/>
      <c r="Y59" s="65"/>
    </row>
    <row r="60" spans="1:25" x14ac:dyDescent="0.2">
      <c r="A60" s="1"/>
      <c r="B60" s="62" t="s">
        <v>3</v>
      </c>
      <c r="C60" s="62"/>
      <c r="D60" s="62"/>
      <c r="E60" s="62" t="s">
        <v>4</v>
      </c>
      <c r="F60" s="62"/>
      <c r="G60" s="62"/>
      <c r="H60" s="62" t="s">
        <v>5</v>
      </c>
      <c r="I60" s="62"/>
      <c r="J60" s="62"/>
      <c r="K60" s="62" t="s">
        <v>6</v>
      </c>
      <c r="L60" s="62"/>
      <c r="M60" s="62"/>
      <c r="N60" s="62" t="s">
        <v>7</v>
      </c>
      <c r="O60" s="62"/>
      <c r="P60" s="62"/>
      <c r="Q60" s="62" t="s">
        <v>8</v>
      </c>
      <c r="R60" s="62"/>
      <c r="S60" s="62"/>
      <c r="T60" s="62" t="s">
        <v>9</v>
      </c>
      <c r="U60" s="62"/>
      <c r="V60" s="62"/>
      <c r="W60" s="62" t="s">
        <v>10</v>
      </c>
      <c r="X60" s="62"/>
      <c r="Y60" s="62"/>
    </row>
    <row r="61" spans="1:25" s="4" customFormat="1" x14ac:dyDescent="0.2">
      <c r="A61" s="2"/>
      <c r="B61" s="3" t="s">
        <v>11</v>
      </c>
      <c r="C61" s="3" t="s">
        <v>12</v>
      </c>
      <c r="D61" s="3" t="s">
        <v>13</v>
      </c>
      <c r="E61" s="3" t="s">
        <v>14</v>
      </c>
      <c r="F61" s="3" t="s">
        <v>12</v>
      </c>
      <c r="G61" s="3" t="s">
        <v>15</v>
      </c>
      <c r="H61" s="3" t="s">
        <v>14</v>
      </c>
      <c r="I61" s="3" t="s">
        <v>12</v>
      </c>
      <c r="J61" s="3" t="s">
        <v>15</v>
      </c>
      <c r="K61" s="3" t="s">
        <v>14</v>
      </c>
      <c r="L61" s="3" t="s">
        <v>12</v>
      </c>
      <c r="M61" s="3" t="s">
        <v>15</v>
      </c>
      <c r="N61" s="3" t="s">
        <v>14</v>
      </c>
      <c r="O61" s="3" t="s">
        <v>12</v>
      </c>
      <c r="P61" s="3" t="s">
        <v>15</v>
      </c>
      <c r="Q61" s="3" t="s">
        <v>14</v>
      </c>
      <c r="R61" s="3" t="s">
        <v>12</v>
      </c>
      <c r="S61" s="3" t="s">
        <v>15</v>
      </c>
      <c r="T61" s="3" t="s">
        <v>14</v>
      </c>
      <c r="U61" s="3" t="s">
        <v>12</v>
      </c>
      <c r="V61" s="3" t="s">
        <v>15</v>
      </c>
      <c r="W61" s="3" t="s">
        <v>14</v>
      </c>
      <c r="X61" s="3" t="s">
        <v>12</v>
      </c>
      <c r="Y61" s="3" t="s">
        <v>15</v>
      </c>
    </row>
    <row r="62" spans="1:25" x14ac:dyDescent="0.2">
      <c r="A62" s="1" t="s">
        <v>16</v>
      </c>
      <c r="B62" s="5">
        <v>8582</v>
      </c>
      <c r="C62" s="6">
        <v>1758198</v>
      </c>
      <c r="D62" s="7">
        <f>C62/B62</f>
        <v>204.87042647401537</v>
      </c>
      <c r="E62" s="5">
        <v>7625</v>
      </c>
      <c r="F62" s="6">
        <v>1700646</v>
      </c>
      <c r="G62" s="7">
        <f>F62/E62</f>
        <v>223.03554098360655</v>
      </c>
      <c r="H62" s="5">
        <v>7475</v>
      </c>
      <c r="I62" s="6">
        <v>2098054</v>
      </c>
      <c r="J62" s="7">
        <f>I62/H62</f>
        <v>280.67612040133781</v>
      </c>
      <c r="K62" s="5">
        <v>6993</v>
      </c>
      <c r="L62" s="6">
        <v>2170443</v>
      </c>
      <c r="M62" s="7">
        <f>L62/K62</f>
        <v>310.37365937365939</v>
      </c>
      <c r="N62" s="5">
        <v>7794</v>
      </c>
      <c r="O62" s="6">
        <v>2478622</v>
      </c>
      <c r="P62" s="7">
        <f>O62/N62</f>
        <v>318.01667949704904</v>
      </c>
      <c r="Q62" s="5">
        <v>7492</v>
      </c>
      <c r="R62" s="6">
        <v>2514987</v>
      </c>
      <c r="S62" s="7">
        <f>R62/Q62</f>
        <v>335.68966898024559</v>
      </c>
      <c r="T62" s="5">
        <v>7825</v>
      </c>
      <c r="U62" s="6">
        <v>2396047</v>
      </c>
      <c r="V62" s="7">
        <f>U62/T62</f>
        <v>306.20408945686899</v>
      </c>
      <c r="W62" s="5">
        <v>6587</v>
      </c>
      <c r="X62" s="6">
        <v>1826545</v>
      </c>
      <c r="Y62" s="7">
        <f>X62/W62</f>
        <v>277.29543039319873</v>
      </c>
    </row>
    <row r="63" spans="1:25" x14ac:dyDescent="0.2">
      <c r="A63" s="1" t="s">
        <v>17</v>
      </c>
      <c r="B63" s="5">
        <v>9847</v>
      </c>
      <c r="C63" s="6">
        <v>1765314</v>
      </c>
      <c r="D63" s="7">
        <f t="shared" ref="D63:D73" si="42">C63/B63</f>
        <v>179.2742967401239</v>
      </c>
      <c r="E63" s="5">
        <v>9612</v>
      </c>
      <c r="F63" s="6">
        <v>1845369</v>
      </c>
      <c r="G63" s="7">
        <f t="shared" ref="G63:G73" si="43">F63/E63</f>
        <v>191.98595505617976</v>
      </c>
      <c r="H63" s="5">
        <v>10034</v>
      </c>
      <c r="I63" s="6">
        <v>1954837</v>
      </c>
      <c r="J63" s="7">
        <f t="shared" ref="J63:J73" si="44">I63/H63</f>
        <v>194.82130755431533</v>
      </c>
      <c r="K63" s="5">
        <v>9062</v>
      </c>
      <c r="L63" s="6">
        <v>2010870</v>
      </c>
      <c r="M63" s="7">
        <f t="shared" ref="M63:M73" si="45">L63/K63</f>
        <v>221.90134628117414</v>
      </c>
      <c r="N63" s="5">
        <v>7669</v>
      </c>
      <c r="O63" s="6">
        <v>1960824</v>
      </c>
      <c r="P63" s="7">
        <f t="shared" ref="P63:P73" si="46">O63/N63</f>
        <v>255.6818359629678</v>
      </c>
      <c r="Q63" s="5">
        <v>8598</v>
      </c>
      <c r="R63" s="6">
        <v>2463294</v>
      </c>
      <c r="S63" s="7">
        <f t="shared" ref="S63:S73" si="47">R63/Q63</f>
        <v>286.49616189811582</v>
      </c>
      <c r="T63" s="5">
        <v>7516</v>
      </c>
      <c r="U63" s="6">
        <v>2466463</v>
      </c>
      <c r="V63" s="7">
        <f t="shared" ref="V63:V73" si="48">U63/T63</f>
        <v>328.16165513571048</v>
      </c>
      <c r="W63" s="5">
        <v>9669</v>
      </c>
      <c r="X63" s="6">
        <v>2454556</v>
      </c>
      <c r="Y63" s="7">
        <f t="shared" ref="Y63:Y73" si="49">X63/W63</f>
        <v>253.85831006308823</v>
      </c>
    </row>
    <row r="64" spans="1:25" x14ac:dyDescent="0.2">
      <c r="A64" s="1" t="s">
        <v>29</v>
      </c>
      <c r="B64" s="5">
        <v>9413</v>
      </c>
      <c r="C64" s="6">
        <v>1426373</v>
      </c>
      <c r="D64" s="7">
        <f t="shared" si="42"/>
        <v>151.5322426431531</v>
      </c>
      <c r="E64" s="5">
        <v>10060</v>
      </c>
      <c r="F64" s="6">
        <v>1782914</v>
      </c>
      <c r="G64" s="7">
        <f t="shared" si="43"/>
        <v>177.22803180914514</v>
      </c>
      <c r="H64" s="5">
        <v>11011</v>
      </c>
      <c r="I64" s="6">
        <v>1904462</v>
      </c>
      <c r="J64" s="7">
        <f t="shared" si="44"/>
        <v>172.95994914176731</v>
      </c>
      <c r="K64" s="5">
        <v>10720</v>
      </c>
      <c r="L64" s="6">
        <v>2277304</v>
      </c>
      <c r="M64" s="7">
        <f t="shared" si="45"/>
        <v>212.43507462686568</v>
      </c>
      <c r="N64" s="5">
        <v>12190</v>
      </c>
      <c r="O64" s="6">
        <v>2638550</v>
      </c>
      <c r="P64" s="7">
        <f t="shared" si="46"/>
        <v>216.45200984413452</v>
      </c>
      <c r="Q64" s="5">
        <v>11043</v>
      </c>
      <c r="R64" s="6">
        <v>2866344</v>
      </c>
      <c r="S64" s="7">
        <f t="shared" si="47"/>
        <v>259.56207552295569</v>
      </c>
      <c r="T64" s="5">
        <v>11661</v>
      </c>
      <c r="U64" s="6">
        <v>3266691</v>
      </c>
      <c r="V64" s="7">
        <f t="shared" si="48"/>
        <v>280.13815281708258</v>
      </c>
      <c r="W64" s="5">
        <v>11856</v>
      </c>
      <c r="X64" s="6">
        <v>2716295</v>
      </c>
      <c r="Y64" s="7">
        <f t="shared" si="49"/>
        <v>229.10720310391363</v>
      </c>
    </row>
    <row r="65" spans="1:25" x14ac:dyDescent="0.2">
      <c r="A65" s="1" t="s">
        <v>18</v>
      </c>
      <c r="B65" s="5">
        <v>8515</v>
      </c>
      <c r="C65" s="6">
        <v>1989604</v>
      </c>
      <c r="D65" s="7">
        <f t="shared" si="42"/>
        <v>233.65871990604816</v>
      </c>
      <c r="E65" s="5">
        <v>8107</v>
      </c>
      <c r="F65" s="6">
        <v>1970908</v>
      </c>
      <c r="G65" s="7">
        <f t="shared" si="43"/>
        <v>243.11187862341185</v>
      </c>
      <c r="H65" s="5">
        <v>8691</v>
      </c>
      <c r="I65" s="6">
        <v>2209767</v>
      </c>
      <c r="J65" s="7">
        <f t="shared" si="44"/>
        <v>254.25923369002416</v>
      </c>
      <c r="K65" s="5">
        <v>9047</v>
      </c>
      <c r="L65" s="6">
        <v>2528819</v>
      </c>
      <c r="M65" s="7">
        <f t="shared" si="45"/>
        <v>279.52017243285064</v>
      </c>
      <c r="N65" s="5">
        <v>8344</v>
      </c>
      <c r="O65" s="6">
        <v>2522261</v>
      </c>
      <c r="P65" s="7">
        <f t="shared" si="46"/>
        <v>302.28439597315435</v>
      </c>
      <c r="Q65" s="5">
        <v>8848</v>
      </c>
      <c r="R65" s="6">
        <v>2772682</v>
      </c>
      <c r="S65" s="7">
        <f t="shared" si="47"/>
        <v>313.36821880650996</v>
      </c>
      <c r="T65" s="5">
        <v>9160</v>
      </c>
      <c r="U65" s="6">
        <v>2878083</v>
      </c>
      <c r="V65" s="7">
        <f t="shared" si="48"/>
        <v>314.20120087336244</v>
      </c>
      <c r="W65" s="5">
        <v>10254</v>
      </c>
      <c r="X65" s="6">
        <v>3038771</v>
      </c>
      <c r="Y65" s="7">
        <f t="shared" si="49"/>
        <v>296.34981470645602</v>
      </c>
    </row>
    <row r="66" spans="1:25" x14ac:dyDescent="0.2">
      <c r="A66" s="1" t="s">
        <v>19</v>
      </c>
      <c r="B66" s="5">
        <v>10263</v>
      </c>
      <c r="C66" s="6">
        <v>2209594</v>
      </c>
      <c r="D66" s="7">
        <f t="shared" si="42"/>
        <v>215.29708662184547</v>
      </c>
      <c r="E66" s="5">
        <v>10385</v>
      </c>
      <c r="F66" s="6">
        <v>2262101</v>
      </c>
      <c r="G66" s="7">
        <f t="shared" si="43"/>
        <v>217.82388059701492</v>
      </c>
      <c r="H66" s="5">
        <v>10417</v>
      </c>
      <c r="I66" s="6">
        <v>2155350</v>
      </c>
      <c r="J66" s="7">
        <f t="shared" si="44"/>
        <v>206.90697897667275</v>
      </c>
      <c r="K66" s="5">
        <v>11599</v>
      </c>
      <c r="L66" s="6">
        <v>2234998</v>
      </c>
      <c r="M66" s="7">
        <f t="shared" si="45"/>
        <v>192.68885248728338</v>
      </c>
      <c r="N66" s="5">
        <v>11570</v>
      </c>
      <c r="O66" s="6">
        <v>2471530</v>
      </c>
      <c r="P66" s="7">
        <f t="shared" si="46"/>
        <v>213.61538461538461</v>
      </c>
      <c r="Q66" s="5">
        <v>13684</v>
      </c>
      <c r="R66" s="6">
        <v>2635688</v>
      </c>
      <c r="S66" s="7">
        <f t="shared" si="47"/>
        <v>192.61093247588425</v>
      </c>
      <c r="T66" s="5">
        <v>12724</v>
      </c>
      <c r="U66" s="6">
        <v>2817564</v>
      </c>
      <c r="V66" s="7">
        <f t="shared" si="48"/>
        <v>221.43696950644451</v>
      </c>
      <c r="W66" s="5">
        <v>11267</v>
      </c>
      <c r="X66" s="6">
        <v>3047980</v>
      </c>
      <c r="Y66" s="7">
        <f t="shared" si="49"/>
        <v>270.52276559865095</v>
      </c>
    </row>
    <row r="67" spans="1:25" x14ac:dyDescent="0.2">
      <c r="A67" s="1" t="s">
        <v>20</v>
      </c>
      <c r="B67" s="5">
        <v>6376</v>
      </c>
      <c r="C67" s="6">
        <v>2077976</v>
      </c>
      <c r="D67" s="7">
        <f t="shared" si="42"/>
        <v>325.90589711417817</v>
      </c>
      <c r="E67" s="5">
        <v>6081</v>
      </c>
      <c r="F67" s="6">
        <v>1777996</v>
      </c>
      <c r="G67" s="7">
        <f t="shared" si="43"/>
        <v>292.38546291728335</v>
      </c>
      <c r="H67" s="5">
        <v>6151</v>
      </c>
      <c r="I67" s="6">
        <v>1936085</v>
      </c>
      <c r="J67" s="7">
        <f t="shared" si="44"/>
        <v>314.75938871728175</v>
      </c>
      <c r="K67" s="5">
        <v>5486</v>
      </c>
      <c r="L67" s="6">
        <v>1873796</v>
      </c>
      <c r="M67" s="7">
        <f t="shared" si="45"/>
        <v>341.55960627050672</v>
      </c>
      <c r="N67" s="5">
        <v>5444</v>
      </c>
      <c r="O67" s="6">
        <v>1959728</v>
      </c>
      <c r="P67" s="7">
        <f t="shared" si="46"/>
        <v>359.97942689199118</v>
      </c>
      <c r="Q67" s="5">
        <v>6827</v>
      </c>
      <c r="R67" s="6">
        <v>2124564</v>
      </c>
      <c r="S67" s="7">
        <f t="shared" si="47"/>
        <v>311.20023436355649</v>
      </c>
      <c r="T67" s="5">
        <v>5296</v>
      </c>
      <c r="U67" s="6">
        <v>1646481</v>
      </c>
      <c r="V67" s="7">
        <f t="shared" si="48"/>
        <v>310.89142749244712</v>
      </c>
      <c r="W67" s="5">
        <v>5006</v>
      </c>
      <c r="X67" s="6">
        <v>1719582</v>
      </c>
      <c r="Y67" s="7">
        <f t="shared" si="49"/>
        <v>343.50419496604076</v>
      </c>
    </row>
    <row r="68" spans="1:25" x14ac:dyDescent="0.2">
      <c r="A68" s="1" t="s">
        <v>21</v>
      </c>
      <c r="B68" s="5">
        <v>15025</v>
      </c>
      <c r="C68" s="6">
        <v>3659253</v>
      </c>
      <c r="D68" s="7">
        <f t="shared" si="42"/>
        <v>243.5442928452579</v>
      </c>
      <c r="E68" s="5">
        <v>15036</v>
      </c>
      <c r="F68" s="6">
        <v>3622297</v>
      </c>
      <c r="G68" s="7">
        <f t="shared" si="43"/>
        <v>240.90828677839852</v>
      </c>
      <c r="H68" s="5">
        <v>15017</v>
      </c>
      <c r="I68" s="6">
        <v>3784571</v>
      </c>
      <c r="J68" s="7">
        <f t="shared" si="44"/>
        <v>252.01911167343678</v>
      </c>
      <c r="K68" s="5">
        <v>15428</v>
      </c>
      <c r="L68" s="6">
        <v>2943008</v>
      </c>
      <c r="M68" s="7">
        <f t="shared" si="45"/>
        <v>190.75758361420793</v>
      </c>
      <c r="N68" s="5">
        <v>15855</v>
      </c>
      <c r="O68" s="6">
        <v>3130172</v>
      </c>
      <c r="P68" s="7">
        <f t="shared" si="46"/>
        <v>197.4249132765689</v>
      </c>
      <c r="Q68" s="5">
        <v>16450</v>
      </c>
      <c r="R68" s="6">
        <v>3241048</v>
      </c>
      <c r="S68" s="7">
        <f t="shared" si="47"/>
        <v>197.02419452887537</v>
      </c>
      <c r="T68" s="5">
        <v>23756</v>
      </c>
      <c r="U68" s="6">
        <v>5025540</v>
      </c>
      <c r="V68" s="7">
        <f t="shared" si="48"/>
        <v>211.54824044451928</v>
      </c>
      <c r="W68" s="5">
        <v>20830</v>
      </c>
      <c r="X68" s="6">
        <v>4150838</v>
      </c>
      <c r="Y68" s="7">
        <f t="shared" si="49"/>
        <v>199.27210753720595</v>
      </c>
    </row>
    <row r="69" spans="1:25" x14ac:dyDescent="0.2">
      <c r="A69" s="1" t="s">
        <v>22</v>
      </c>
      <c r="B69" s="5">
        <v>2053</v>
      </c>
      <c r="C69" s="6">
        <v>284119</v>
      </c>
      <c r="D69" s="7">
        <f t="shared" si="42"/>
        <v>138.39210910862153</v>
      </c>
      <c r="E69" s="5">
        <v>2078</v>
      </c>
      <c r="F69" s="6">
        <v>306453</v>
      </c>
      <c r="G69" s="7">
        <f t="shared" si="43"/>
        <v>147.47497593840231</v>
      </c>
      <c r="H69" s="5">
        <v>2018</v>
      </c>
      <c r="I69" s="6">
        <v>359162</v>
      </c>
      <c r="J69" s="7">
        <f t="shared" si="44"/>
        <v>177.97918731417244</v>
      </c>
      <c r="K69" s="5">
        <v>1936</v>
      </c>
      <c r="L69" s="6">
        <v>404298</v>
      </c>
      <c r="M69" s="7">
        <f t="shared" si="45"/>
        <v>208.83161157024793</v>
      </c>
      <c r="N69" s="5">
        <v>2122</v>
      </c>
      <c r="O69" s="6">
        <v>506040</v>
      </c>
      <c r="P69" s="7">
        <f t="shared" si="46"/>
        <v>238.47313854853911</v>
      </c>
      <c r="Q69" s="5">
        <v>3497</v>
      </c>
      <c r="R69" s="6">
        <v>707060</v>
      </c>
      <c r="S69" s="7">
        <f t="shared" si="47"/>
        <v>202.19044895624822</v>
      </c>
      <c r="T69" s="5">
        <v>4386</v>
      </c>
      <c r="U69" s="6">
        <v>778265</v>
      </c>
      <c r="V69" s="7">
        <f t="shared" si="48"/>
        <v>177.44300045599635</v>
      </c>
      <c r="W69" s="5">
        <v>5141</v>
      </c>
      <c r="X69" s="6">
        <v>997437</v>
      </c>
      <c r="Y69" s="7">
        <f t="shared" si="49"/>
        <v>194.01614471892628</v>
      </c>
    </row>
    <row r="70" spans="1:25" x14ac:dyDescent="0.2">
      <c r="A70" s="1" t="s">
        <v>23</v>
      </c>
      <c r="B70" s="5">
        <v>10094</v>
      </c>
      <c r="C70" s="6">
        <v>2312011</v>
      </c>
      <c r="D70" s="7">
        <f t="shared" si="42"/>
        <v>229.04804834555182</v>
      </c>
      <c r="E70" s="5">
        <v>9380</v>
      </c>
      <c r="F70" s="6">
        <v>2159376</v>
      </c>
      <c r="G70" s="7">
        <f t="shared" si="43"/>
        <v>230.21066098081025</v>
      </c>
      <c r="H70" s="5">
        <v>8311</v>
      </c>
      <c r="I70" s="6">
        <v>2519438</v>
      </c>
      <c r="J70" s="7">
        <f t="shared" si="44"/>
        <v>303.14498856936592</v>
      </c>
      <c r="K70" s="5">
        <v>7336</v>
      </c>
      <c r="L70" s="6">
        <v>2573322</v>
      </c>
      <c r="M70" s="7">
        <f t="shared" si="45"/>
        <v>350.77998909487457</v>
      </c>
      <c r="N70" s="5">
        <v>7652</v>
      </c>
      <c r="O70" s="6">
        <v>2445140</v>
      </c>
      <c r="P70" s="7">
        <f t="shared" si="46"/>
        <v>319.54260324098277</v>
      </c>
      <c r="Q70" s="5">
        <v>7265</v>
      </c>
      <c r="R70" s="6">
        <v>2244626</v>
      </c>
      <c r="S70" s="7">
        <f t="shared" si="47"/>
        <v>308.96434962147282</v>
      </c>
      <c r="T70" s="5">
        <v>7061</v>
      </c>
      <c r="U70" s="6">
        <v>2307555</v>
      </c>
      <c r="V70" s="7">
        <f t="shared" si="48"/>
        <v>326.80286078459142</v>
      </c>
      <c r="W70" s="5">
        <v>4353</v>
      </c>
      <c r="X70" s="6">
        <v>1525593</v>
      </c>
      <c r="Y70" s="7">
        <f t="shared" si="49"/>
        <v>350.46933149552035</v>
      </c>
    </row>
    <row r="71" spans="1:25" x14ac:dyDescent="0.2">
      <c r="A71" s="1" t="s">
        <v>24</v>
      </c>
      <c r="B71" s="5">
        <v>6033</v>
      </c>
      <c r="C71" s="6">
        <v>1122138</v>
      </c>
      <c r="D71" s="7">
        <f t="shared" si="42"/>
        <v>186</v>
      </c>
      <c r="E71" s="5">
        <v>5529</v>
      </c>
      <c r="F71" s="6">
        <v>1082929</v>
      </c>
      <c r="G71" s="7">
        <f t="shared" si="43"/>
        <v>195.8634472779888</v>
      </c>
      <c r="H71" s="5">
        <v>5528</v>
      </c>
      <c r="I71" s="6">
        <v>1080788</v>
      </c>
      <c r="J71" s="7">
        <f t="shared" si="44"/>
        <v>195.51157742402316</v>
      </c>
      <c r="K71" s="5">
        <v>5892</v>
      </c>
      <c r="L71" s="6">
        <v>1148715</v>
      </c>
      <c r="M71" s="7">
        <f t="shared" si="45"/>
        <v>194.96181262729124</v>
      </c>
      <c r="N71" s="5">
        <v>5719</v>
      </c>
      <c r="O71" s="6">
        <v>1212146</v>
      </c>
      <c r="P71" s="7">
        <f t="shared" si="46"/>
        <v>211.95069068018884</v>
      </c>
      <c r="Q71" s="5">
        <v>5501</v>
      </c>
      <c r="R71" s="6">
        <v>1409131</v>
      </c>
      <c r="S71" s="7">
        <f t="shared" si="47"/>
        <v>256.15906198872932</v>
      </c>
      <c r="T71" s="5">
        <v>5666</v>
      </c>
      <c r="U71" s="6">
        <v>1393000</v>
      </c>
      <c r="V71" s="7">
        <f t="shared" si="48"/>
        <v>245.85245322979173</v>
      </c>
      <c r="W71" s="5">
        <v>5267</v>
      </c>
      <c r="X71" s="6">
        <v>1301019</v>
      </c>
      <c r="Y71" s="7">
        <f t="shared" si="49"/>
        <v>247.01329029808241</v>
      </c>
    </row>
    <row r="72" spans="1:25" x14ac:dyDescent="0.2">
      <c r="A72" s="1" t="s">
        <v>25</v>
      </c>
      <c r="B72" s="5">
        <v>7604</v>
      </c>
      <c r="C72" s="6">
        <v>2775064</v>
      </c>
      <c r="D72" s="7">
        <f t="shared" si="42"/>
        <v>364.9479221462388</v>
      </c>
      <c r="E72" s="5">
        <v>7094</v>
      </c>
      <c r="F72" s="6">
        <v>2868463</v>
      </c>
      <c r="G72" s="7">
        <f t="shared" si="43"/>
        <v>404.35057795319989</v>
      </c>
      <c r="H72" s="5">
        <v>5953</v>
      </c>
      <c r="I72" s="6">
        <v>2110237</v>
      </c>
      <c r="J72" s="7">
        <f t="shared" si="44"/>
        <v>354.4829497732236</v>
      </c>
      <c r="K72" s="5">
        <v>7202</v>
      </c>
      <c r="L72" s="6">
        <v>2701969</v>
      </c>
      <c r="M72" s="7">
        <f t="shared" si="45"/>
        <v>375.16925853929462</v>
      </c>
      <c r="N72" s="5">
        <v>7881</v>
      </c>
      <c r="O72" s="6">
        <v>2792577</v>
      </c>
      <c r="P72" s="7">
        <f t="shared" si="46"/>
        <v>354.34297677959648</v>
      </c>
      <c r="Q72" s="5">
        <v>7417</v>
      </c>
      <c r="R72" s="6">
        <v>3167453</v>
      </c>
      <c r="S72" s="7">
        <f t="shared" si="47"/>
        <v>427.05312120803558</v>
      </c>
      <c r="T72" s="5">
        <v>5192</v>
      </c>
      <c r="U72" s="6">
        <v>2724152</v>
      </c>
      <c r="V72" s="7">
        <f t="shared" si="48"/>
        <v>524.68258859784282</v>
      </c>
      <c r="W72" s="5">
        <v>4472</v>
      </c>
      <c r="X72" s="6">
        <v>2889791</v>
      </c>
      <c r="Y72" s="7">
        <f t="shared" si="49"/>
        <v>646.19655635062611</v>
      </c>
    </row>
    <row r="73" spans="1:25" x14ac:dyDescent="0.2">
      <c r="A73" s="1" t="s">
        <v>26</v>
      </c>
      <c r="B73" s="5">
        <f>SUM(B62:B72)</f>
        <v>93805</v>
      </c>
      <c r="C73" s="6">
        <f>SUM(C62:C72)</f>
        <v>21379644</v>
      </c>
      <c r="D73" s="7">
        <f t="shared" si="42"/>
        <v>227.91582538244231</v>
      </c>
      <c r="E73" s="5">
        <f>SUM(E62:E72)</f>
        <v>90987</v>
      </c>
      <c r="F73" s="6">
        <f>SUM(F62:F72)</f>
        <v>21379452</v>
      </c>
      <c r="G73" s="7">
        <f t="shared" si="43"/>
        <v>234.97260048138745</v>
      </c>
      <c r="H73" s="5">
        <f>SUM(H62:H72)</f>
        <v>90606</v>
      </c>
      <c r="I73" s="6">
        <f>SUM(I62:I72)</f>
        <v>22112751</v>
      </c>
      <c r="J73" s="7">
        <f t="shared" si="44"/>
        <v>244.05393682537581</v>
      </c>
      <c r="K73" s="5">
        <f>SUM(K62:K72)</f>
        <v>90701</v>
      </c>
      <c r="L73" s="6">
        <f>SUM(L62:L72)</f>
        <v>22867542</v>
      </c>
      <c r="M73" s="7">
        <f t="shared" si="45"/>
        <v>252.1200648283922</v>
      </c>
      <c r="N73" s="5">
        <f>SUM(N62:N72)</f>
        <v>92240</v>
      </c>
      <c r="O73" s="6">
        <f>SUM(O62:O72)</f>
        <v>24117590</v>
      </c>
      <c r="P73" s="7">
        <f t="shared" si="46"/>
        <v>261.46563313096271</v>
      </c>
      <c r="Q73" s="5">
        <f>SUM(Q62:Q72)</f>
        <v>96622</v>
      </c>
      <c r="R73" s="6">
        <f>SUM(R62:R72)</f>
        <v>26146877</v>
      </c>
      <c r="S73" s="7">
        <f t="shared" si="47"/>
        <v>270.60997495394423</v>
      </c>
      <c r="T73" s="5">
        <f>SUM(T62:T72)</f>
        <v>100243</v>
      </c>
      <c r="U73" s="6">
        <f>SUM(U62:U72)</f>
        <v>27699841</v>
      </c>
      <c r="V73" s="7">
        <f t="shared" si="48"/>
        <v>276.32693554662171</v>
      </c>
      <c r="W73" s="5">
        <f>SUM(W62:W72)</f>
        <v>94702</v>
      </c>
      <c r="X73" s="6">
        <f>SUM(X62:X72)</f>
        <v>25668407</v>
      </c>
      <c r="Y73" s="7">
        <f t="shared" si="49"/>
        <v>271.04398006377903</v>
      </c>
    </row>
    <row r="74" spans="1:25" x14ac:dyDescent="0.2">
      <c r="A74" s="61" t="s">
        <v>27</v>
      </c>
      <c r="B74" s="61"/>
      <c r="C74" s="61"/>
      <c r="D74" s="61"/>
      <c r="E74" s="61"/>
      <c r="F74" s="61"/>
      <c r="G74" s="61"/>
      <c r="H74" s="61"/>
      <c r="I74" s="61"/>
      <c r="J74" s="61"/>
      <c r="K74" s="61"/>
      <c r="L74" s="61"/>
      <c r="M74" s="61"/>
      <c r="N74" s="61"/>
      <c r="O74" s="61"/>
      <c r="P74" s="61"/>
      <c r="Q74" s="61"/>
      <c r="R74" s="61"/>
      <c r="S74" s="61"/>
      <c r="T74" s="61"/>
      <c r="U74" s="61"/>
      <c r="V74" s="61"/>
      <c r="W74" s="61"/>
      <c r="X74" s="61"/>
      <c r="Y74" s="61"/>
    </row>
    <row r="77" spans="1:25" ht="14.25" x14ac:dyDescent="0.2">
      <c r="A77" s="63" t="s">
        <v>32</v>
      </c>
      <c r="B77" s="64"/>
      <c r="C77" s="64"/>
      <c r="D77" s="64"/>
      <c r="E77" s="64"/>
      <c r="F77" s="64"/>
      <c r="G77" s="64"/>
      <c r="H77" s="64"/>
      <c r="I77" s="64"/>
      <c r="J77" s="64"/>
      <c r="K77" s="64"/>
      <c r="L77" s="64"/>
      <c r="M77" s="64"/>
      <c r="N77" s="64"/>
      <c r="O77" s="64"/>
      <c r="P77" s="64"/>
      <c r="Q77" s="64"/>
      <c r="R77" s="64"/>
      <c r="S77" s="64"/>
      <c r="T77" s="64"/>
      <c r="U77" s="64"/>
      <c r="V77" s="64"/>
      <c r="W77" s="64"/>
      <c r="X77" s="64"/>
      <c r="Y77" s="65"/>
    </row>
    <row r="78" spans="1:25" x14ac:dyDescent="0.2">
      <c r="A78" s="1"/>
      <c r="B78" s="62" t="s">
        <v>3</v>
      </c>
      <c r="C78" s="62"/>
      <c r="D78" s="62"/>
      <c r="E78" s="62" t="s">
        <v>4</v>
      </c>
      <c r="F78" s="62"/>
      <c r="G78" s="62"/>
      <c r="H78" s="62" t="s">
        <v>5</v>
      </c>
      <c r="I78" s="62"/>
      <c r="J78" s="62"/>
      <c r="K78" s="62" t="s">
        <v>6</v>
      </c>
      <c r="L78" s="62"/>
      <c r="M78" s="62"/>
      <c r="N78" s="62" t="s">
        <v>7</v>
      </c>
      <c r="O78" s="62"/>
      <c r="P78" s="62"/>
      <c r="Q78" s="62" t="s">
        <v>8</v>
      </c>
      <c r="R78" s="62"/>
      <c r="S78" s="62"/>
      <c r="T78" s="62" t="s">
        <v>9</v>
      </c>
      <c r="U78" s="62"/>
      <c r="V78" s="62"/>
      <c r="W78" s="62" t="s">
        <v>10</v>
      </c>
      <c r="X78" s="62"/>
      <c r="Y78" s="62"/>
    </row>
    <row r="79" spans="1:25" x14ac:dyDescent="0.2">
      <c r="A79" s="2"/>
      <c r="B79" s="3" t="s">
        <v>11</v>
      </c>
      <c r="C79" s="3" t="s">
        <v>12</v>
      </c>
      <c r="D79" s="3" t="s">
        <v>13</v>
      </c>
      <c r="E79" s="3" t="s">
        <v>14</v>
      </c>
      <c r="F79" s="3" t="s">
        <v>12</v>
      </c>
      <c r="G79" s="3" t="s">
        <v>15</v>
      </c>
      <c r="H79" s="3" t="s">
        <v>14</v>
      </c>
      <c r="I79" s="3" t="s">
        <v>12</v>
      </c>
      <c r="J79" s="3" t="s">
        <v>15</v>
      </c>
      <c r="K79" s="3" t="s">
        <v>14</v>
      </c>
      <c r="L79" s="3" t="s">
        <v>12</v>
      </c>
      <c r="M79" s="3" t="s">
        <v>15</v>
      </c>
      <c r="N79" s="3" t="s">
        <v>14</v>
      </c>
      <c r="O79" s="3" t="s">
        <v>12</v>
      </c>
      <c r="P79" s="3" t="s">
        <v>15</v>
      </c>
      <c r="Q79" s="3" t="s">
        <v>14</v>
      </c>
      <c r="R79" s="3" t="s">
        <v>12</v>
      </c>
      <c r="S79" s="3" t="s">
        <v>15</v>
      </c>
      <c r="T79" s="3" t="s">
        <v>14</v>
      </c>
      <c r="U79" s="3" t="s">
        <v>12</v>
      </c>
      <c r="V79" s="3" t="s">
        <v>15</v>
      </c>
      <c r="W79" s="3" t="s">
        <v>14</v>
      </c>
      <c r="X79" s="3" t="s">
        <v>12</v>
      </c>
      <c r="Y79" s="3" t="s">
        <v>15</v>
      </c>
    </row>
    <row r="80" spans="1:25" x14ac:dyDescent="0.2">
      <c r="A80" s="1" t="s">
        <v>20</v>
      </c>
      <c r="B80" s="5">
        <v>2218</v>
      </c>
      <c r="C80" s="6">
        <v>971239</v>
      </c>
      <c r="D80" s="7">
        <f>C80/B80</f>
        <v>437.88954012623987</v>
      </c>
      <c r="E80" s="5">
        <v>2395</v>
      </c>
      <c r="F80" s="6">
        <v>955109</v>
      </c>
      <c r="G80" s="7">
        <f>F80/E80</f>
        <v>398.79290187891439</v>
      </c>
      <c r="H80" s="5">
        <v>2491</v>
      </c>
      <c r="I80" s="6">
        <v>1115482</v>
      </c>
      <c r="J80" s="7">
        <f>I80/H80</f>
        <v>447.8048976314733</v>
      </c>
      <c r="K80" s="5">
        <v>2244</v>
      </c>
      <c r="L80" s="6">
        <v>1213523</v>
      </c>
      <c r="M80" s="7">
        <f>L80/K80</f>
        <v>540.78565062388589</v>
      </c>
      <c r="N80" s="5">
        <v>2744</v>
      </c>
      <c r="O80" s="6">
        <v>1184536</v>
      </c>
      <c r="P80" s="7">
        <f>O80/N80</f>
        <v>431.68221574344022</v>
      </c>
      <c r="Q80" s="5">
        <v>3234</v>
      </c>
      <c r="R80" s="6">
        <v>1365382</v>
      </c>
      <c r="S80" s="7">
        <f t="shared" ref="S80:S86" si="50">R80/Q80</f>
        <v>422.1960420531849</v>
      </c>
      <c r="T80" s="5">
        <v>3014</v>
      </c>
      <c r="U80" s="6">
        <v>1514320</v>
      </c>
      <c r="V80" s="7">
        <f>U80/T80</f>
        <v>502.42866622428664</v>
      </c>
      <c r="W80" s="5">
        <v>2790</v>
      </c>
      <c r="X80" s="6">
        <v>1296467</v>
      </c>
      <c r="Y80" s="7">
        <f>X80/W80</f>
        <v>464.68351254480285</v>
      </c>
    </row>
    <row r="81" spans="1:25" x14ac:dyDescent="0.2">
      <c r="A81" s="1" t="s">
        <v>21</v>
      </c>
      <c r="B81" s="5">
        <v>6737</v>
      </c>
      <c r="C81" s="6">
        <v>2510680</v>
      </c>
      <c r="D81" s="7">
        <f t="shared" ref="D81:D86" si="51">C81/B81</f>
        <v>372.67032803918659</v>
      </c>
      <c r="E81" s="5">
        <v>6149</v>
      </c>
      <c r="F81" s="6">
        <v>2223024</v>
      </c>
      <c r="G81" s="7">
        <f t="shared" ref="G81:G86" si="52">F81/E81</f>
        <v>361.52610180517155</v>
      </c>
      <c r="H81" s="5">
        <v>5550</v>
      </c>
      <c r="I81" s="6">
        <v>2322612</v>
      </c>
      <c r="J81" s="7">
        <f t="shared" ref="J81:J86" si="53">I81/H81</f>
        <v>418.48864864864862</v>
      </c>
      <c r="K81" s="5">
        <v>5176</v>
      </c>
      <c r="L81" s="6">
        <v>1541128</v>
      </c>
      <c r="M81" s="7">
        <f t="shared" ref="M81:M86" si="54">L81/K81</f>
        <v>297.7449768160742</v>
      </c>
      <c r="N81" s="5">
        <v>5586</v>
      </c>
      <c r="O81" s="6">
        <v>1639406</v>
      </c>
      <c r="P81" s="7">
        <f t="shared" ref="P81:P86" si="55">O81/N81</f>
        <v>293.48478338703904</v>
      </c>
      <c r="Q81" s="5">
        <v>5840</v>
      </c>
      <c r="R81" s="6">
        <v>1700635</v>
      </c>
      <c r="S81" s="7">
        <f t="shared" si="50"/>
        <v>291.20462328767121</v>
      </c>
      <c r="T81" s="5">
        <v>5792</v>
      </c>
      <c r="U81" s="6">
        <v>2560188</v>
      </c>
      <c r="V81" s="7">
        <f t="shared" ref="V81:V86" si="56">U81/T81</f>
        <v>442.02140883977899</v>
      </c>
      <c r="W81" s="5">
        <v>5526</v>
      </c>
      <c r="X81" s="6">
        <v>2505230</v>
      </c>
      <c r="Y81" s="7">
        <f t="shared" ref="Y81:Y86" si="57">X81/W81</f>
        <v>453.35323923271807</v>
      </c>
    </row>
    <row r="82" spans="1:25" x14ac:dyDescent="0.2">
      <c r="A82" s="1" t="s">
        <v>34</v>
      </c>
      <c r="B82" s="8" t="s">
        <v>37</v>
      </c>
      <c r="C82" s="8" t="s">
        <v>37</v>
      </c>
      <c r="D82" s="8" t="s">
        <v>37</v>
      </c>
      <c r="E82" s="8" t="s">
        <v>37</v>
      </c>
      <c r="F82" s="8" t="s">
        <v>37</v>
      </c>
      <c r="G82" s="8" t="s">
        <v>37</v>
      </c>
      <c r="H82" s="8" t="s">
        <v>37</v>
      </c>
      <c r="I82" s="8" t="s">
        <v>37</v>
      </c>
      <c r="J82" s="8" t="s">
        <v>37</v>
      </c>
      <c r="K82" s="8" t="s">
        <v>37</v>
      </c>
      <c r="L82" s="8" t="s">
        <v>37</v>
      </c>
      <c r="M82" s="8" t="s">
        <v>37</v>
      </c>
      <c r="N82" s="5">
        <v>8</v>
      </c>
      <c r="O82" s="6">
        <v>37966</v>
      </c>
      <c r="P82" s="7">
        <f t="shared" si="55"/>
        <v>4745.75</v>
      </c>
      <c r="Q82" s="5">
        <v>4</v>
      </c>
      <c r="R82" s="6">
        <v>1617</v>
      </c>
      <c r="S82" s="7">
        <f t="shared" si="50"/>
        <v>404.25</v>
      </c>
      <c r="T82" s="5">
        <v>16</v>
      </c>
      <c r="U82" s="6">
        <v>1910</v>
      </c>
      <c r="V82" s="7">
        <f t="shared" si="56"/>
        <v>119.375</v>
      </c>
      <c r="W82" s="8" t="s">
        <v>37</v>
      </c>
      <c r="X82" s="8" t="s">
        <v>37</v>
      </c>
      <c r="Y82" s="8" t="s">
        <v>37</v>
      </c>
    </row>
    <row r="83" spans="1:25" x14ac:dyDescent="0.2">
      <c r="A83" s="1" t="s">
        <v>23</v>
      </c>
      <c r="B83" s="5">
        <v>2878</v>
      </c>
      <c r="C83" s="6">
        <v>1073716</v>
      </c>
      <c r="D83" s="7">
        <f t="shared" si="51"/>
        <v>373.07713690062542</v>
      </c>
      <c r="E83" s="5">
        <v>2931</v>
      </c>
      <c r="F83" s="6">
        <v>1076381</v>
      </c>
      <c r="G83" s="7">
        <f t="shared" si="52"/>
        <v>367.2401910610713</v>
      </c>
      <c r="H83" s="5">
        <v>2635</v>
      </c>
      <c r="I83" s="6">
        <v>1080279</v>
      </c>
      <c r="J83" s="7">
        <f t="shared" si="53"/>
        <v>409.97305502846302</v>
      </c>
      <c r="K83" s="5">
        <v>2798</v>
      </c>
      <c r="L83" s="6">
        <v>1124618</v>
      </c>
      <c r="M83" s="7">
        <f t="shared" si="54"/>
        <v>401.93638313080771</v>
      </c>
      <c r="N83" s="5">
        <v>2736</v>
      </c>
      <c r="O83" s="6">
        <v>1095105</v>
      </c>
      <c r="P83" s="7">
        <f t="shared" si="55"/>
        <v>400.25767543859649</v>
      </c>
      <c r="Q83" s="5">
        <v>2814</v>
      </c>
      <c r="R83" s="6">
        <v>996963</v>
      </c>
      <c r="S83" s="7">
        <f t="shared" si="50"/>
        <v>354.2867803837953</v>
      </c>
      <c r="T83" s="5">
        <v>2800</v>
      </c>
      <c r="U83" s="6">
        <v>1138687</v>
      </c>
      <c r="V83" s="7">
        <f t="shared" si="56"/>
        <v>406.67392857142858</v>
      </c>
      <c r="W83" s="5">
        <v>1521</v>
      </c>
      <c r="X83" s="6">
        <v>662479</v>
      </c>
      <c r="Y83" s="7">
        <f t="shared" si="57"/>
        <v>435.55489809335961</v>
      </c>
    </row>
    <row r="84" spans="1:25" x14ac:dyDescent="0.2">
      <c r="A84" s="1" t="s">
        <v>24</v>
      </c>
      <c r="B84" s="8">
        <v>137</v>
      </c>
      <c r="C84" s="8">
        <v>29040</v>
      </c>
      <c r="D84" s="7">
        <f t="shared" si="51"/>
        <v>211.97080291970804</v>
      </c>
      <c r="E84" s="8">
        <v>114</v>
      </c>
      <c r="F84" s="8">
        <v>61373</v>
      </c>
      <c r="G84" s="7">
        <f t="shared" si="52"/>
        <v>538.35964912280701</v>
      </c>
      <c r="H84" s="5">
        <v>36</v>
      </c>
      <c r="I84" s="6">
        <v>29835</v>
      </c>
      <c r="J84" s="7">
        <f t="shared" si="53"/>
        <v>828.75</v>
      </c>
      <c r="K84" s="5">
        <v>34</v>
      </c>
      <c r="L84" s="6">
        <v>32509</v>
      </c>
      <c r="M84" s="7">
        <f t="shared" si="54"/>
        <v>956.14705882352939</v>
      </c>
      <c r="N84" s="5">
        <v>13</v>
      </c>
      <c r="O84" s="6">
        <v>17178</v>
      </c>
      <c r="P84" s="7">
        <f t="shared" si="55"/>
        <v>1321.3846153846155</v>
      </c>
      <c r="Q84" s="5">
        <v>27</v>
      </c>
      <c r="R84" s="6">
        <v>13435</v>
      </c>
      <c r="S84" s="7">
        <f t="shared" si="50"/>
        <v>497.59259259259261</v>
      </c>
      <c r="T84" s="5">
        <v>72</v>
      </c>
      <c r="U84" s="6">
        <v>34343</v>
      </c>
      <c r="V84" s="7">
        <f t="shared" si="56"/>
        <v>476.98611111111109</v>
      </c>
      <c r="W84" s="5">
        <v>63</v>
      </c>
      <c r="X84" s="6">
        <v>20175</v>
      </c>
      <c r="Y84" s="7">
        <f t="shared" si="57"/>
        <v>320.23809523809524</v>
      </c>
    </row>
    <row r="85" spans="1:25" x14ac:dyDescent="0.2">
      <c r="A85" s="1" t="s">
        <v>25</v>
      </c>
      <c r="B85" s="5">
        <v>8573</v>
      </c>
      <c r="C85" s="6">
        <v>4198724</v>
      </c>
      <c r="D85" s="7">
        <f t="shared" si="51"/>
        <v>489.76134375364518</v>
      </c>
      <c r="E85" s="5">
        <v>8685</v>
      </c>
      <c r="F85" s="6">
        <v>4695943</v>
      </c>
      <c r="G85" s="7">
        <f t="shared" si="52"/>
        <v>540.69579735175591</v>
      </c>
      <c r="H85" s="5">
        <v>7635</v>
      </c>
      <c r="I85" s="6">
        <v>4126119</v>
      </c>
      <c r="J85" s="7">
        <f t="shared" si="53"/>
        <v>540.42161100196461</v>
      </c>
      <c r="K85" s="5">
        <v>8365</v>
      </c>
      <c r="L85" s="6">
        <v>4185339</v>
      </c>
      <c r="M85" s="7">
        <f t="shared" si="54"/>
        <v>500.3393903167962</v>
      </c>
      <c r="N85" s="5">
        <v>9287</v>
      </c>
      <c r="O85" s="6">
        <v>4956474</v>
      </c>
      <c r="P85" s="7">
        <f t="shared" si="55"/>
        <v>533.70022612253683</v>
      </c>
      <c r="Q85" s="5">
        <v>9256</v>
      </c>
      <c r="R85" s="6">
        <v>5638560</v>
      </c>
      <c r="S85" s="7">
        <f t="shared" si="50"/>
        <v>609.17891097666381</v>
      </c>
      <c r="T85" s="5">
        <v>6208</v>
      </c>
      <c r="U85" s="6">
        <v>3827413</v>
      </c>
      <c r="V85" s="7">
        <f t="shared" si="56"/>
        <v>616.52915592783506</v>
      </c>
      <c r="W85" s="5">
        <v>6827</v>
      </c>
      <c r="X85" s="6">
        <v>4271291</v>
      </c>
      <c r="Y85" s="7">
        <f t="shared" si="57"/>
        <v>625.64684341584882</v>
      </c>
    </row>
    <row r="86" spans="1:25" x14ac:dyDescent="0.2">
      <c r="A86" s="1" t="s">
        <v>26</v>
      </c>
      <c r="B86" s="5">
        <f>SUM(B80:B85)</f>
        <v>20543</v>
      </c>
      <c r="C86" s="6">
        <f>SUM(C80:C85)</f>
        <v>8783399</v>
      </c>
      <c r="D86" s="7">
        <f t="shared" si="51"/>
        <v>427.56165117071509</v>
      </c>
      <c r="E86" s="5">
        <f>SUM(E80:E85)</f>
        <v>20274</v>
      </c>
      <c r="F86" s="6">
        <f>SUM(F80:F85)</f>
        <v>9011830</v>
      </c>
      <c r="G86" s="7">
        <f t="shared" si="52"/>
        <v>444.50182499753379</v>
      </c>
      <c r="H86" s="5">
        <f>SUM(H80:H85)</f>
        <v>18347</v>
      </c>
      <c r="I86" s="6">
        <f>SUM(I80:I85)</f>
        <v>8674327</v>
      </c>
      <c r="J86" s="7">
        <f t="shared" si="53"/>
        <v>472.79266365073312</v>
      </c>
      <c r="K86" s="5">
        <f>SUM(K80:K85)</f>
        <v>18617</v>
      </c>
      <c r="L86" s="6">
        <f>SUM(L80:L85)</f>
        <v>8097117</v>
      </c>
      <c r="M86" s="7">
        <f t="shared" si="54"/>
        <v>434.93135306440348</v>
      </c>
      <c r="N86" s="5">
        <f>SUM(N80:N85)</f>
        <v>20374</v>
      </c>
      <c r="O86" s="6">
        <f>SUM(O80:O85)</f>
        <v>8930665</v>
      </c>
      <c r="P86" s="7">
        <f t="shared" si="55"/>
        <v>438.33636006675175</v>
      </c>
      <c r="Q86" s="5">
        <f>SUM(Q80:Q85)</f>
        <v>21175</v>
      </c>
      <c r="R86" s="6">
        <f>SUM(R80:R85)</f>
        <v>9716592</v>
      </c>
      <c r="S86" s="7">
        <f t="shared" si="50"/>
        <v>458.87093270366</v>
      </c>
      <c r="T86" s="5">
        <f>SUM(T80:T85)</f>
        <v>17902</v>
      </c>
      <c r="U86" s="6">
        <f>SUM(U80:U85)</f>
        <v>9076861</v>
      </c>
      <c r="V86" s="7">
        <f t="shared" si="56"/>
        <v>507.03055524522398</v>
      </c>
      <c r="W86" s="5">
        <f>SUM(W80:W85)</f>
        <v>16727</v>
      </c>
      <c r="X86" s="6">
        <f>SUM(X80:X85)</f>
        <v>8755642</v>
      </c>
      <c r="Y86" s="7">
        <f t="shared" si="57"/>
        <v>523.44365397261913</v>
      </c>
    </row>
    <row r="87" spans="1:25" x14ac:dyDescent="0.2">
      <c r="A87" s="61" t="s">
        <v>27</v>
      </c>
      <c r="B87" s="61"/>
      <c r="C87" s="61"/>
      <c r="D87" s="61"/>
      <c r="E87" s="61"/>
      <c r="F87" s="61"/>
      <c r="G87" s="61"/>
      <c r="H87" s="61"/>
      <c r="I87" s="61"/>
      <c r="J87" s="61"/>
      <c r="K87" s="61"/>
      <c r="L87" s="61"/>
      <c r="M87" s="61"/>
      <c r="N87" s="61"/>
      <c r="O87" s="61"/>
      <c r="P87" s="61"/>
      <c r="Q87" s="61"/>
      <c r="R87" s="61"/>
      <c r="S87" s="61"/>
      <c r="T87" s="61"/>
      <c r="U87" s="61"/>
      <c r="V87" s="61"/>
      <c r="W87" s="61"/>
      <c r="X87" s="61"/>
      <c r="Y87" s="61"/>
    </row>
    <row r="90" spans="1:25" ht="14.25" x14ac:dyDescent="0.2">
      <c r="A90" s="63" t="s">
        <v>33</v>
      </c>
      <c r="B90" s="64"/>
      <c r="C90" s="64"/>
      <c r="D90" s="64"/>
      <c r="E90" s="64"/>
      <c r="F90" s="64"/>
      <c r="G90" s="64"/>
      <c r="H90" s="64"/>
      <c r="I90" s="64"/>
      <c r="J90" s="64"/>
      <c r="K90" s="64"/>
      <c r="L90" s="64"/>
      <c r="M90" s="64"/>
      <c r="N90" s="64"/>
      <c r="O90" s="64"/>
      <c r="P90" s="64"/>
      <c r="Q90" s="64"/>
      <c r="R90" s="64"/>
      <c r="S90" s="64"/>
      <c r="T90" s="64"/>
      <c r="U90" s="64"/>
      <c r="V90" s="64"/>
      <c r="W90" s="64"/>
      <c r="X90" s="64"/>
      <c r="Y90" s="65"/>
    </row>
    <row r="91" spans="1:25" x14ac:dyDescent="0.2">
      <c r="A91" s="1"/>
      <c r="B91" s="62" t="s">
        <v>3</v>
      </c>
      <c r="C91" s="62"/>
      <c r="D91" s="62"/>
      <c r="E91" s="62" t="s">
        <v>4</v>
      </c>
      <c r="F91" s="62"/>
      <c r="G91" s="62"/>
      <c r="H91" s="62" t="s">
        <v>5</v>
      </c>
      <c r="I91" s="62"/>
      <c r="J91" s="62"/>
      <c r="K91" s="62" t="s">
        <v>6</v>
      </c>
      <c r="L91" s="62"/>
      <c r="M91" s="62"/>
      <c r="N91" s="62" t="s">
        <v>7</v>
      </c>
      <c r="O91" s="62"/>
      <c r="P91" s="62"/>
      <c r="Q91" s="62" t="s">
        <v>8</v>
      </c>
      <c r="R91" s="62"/>
      <c r="S91" s="62"/>
      <c r="T91" s="62" t="s">
        <v>9</v>
      </c>
      <c r="U91" s="62"/>
      <c r="V91" s="62"/>
      <c r="W91" s="62" t="s">
        <v>10</v>
      </c>
      <c r="X91" s="62"/>
      <c r="Y91" s="62"/>
    </row>
    <row r="92" spans="1:25" x14ac:dyDescent="0.2">
      <c r="A92" s="2"/>
      <c r="B92" s="3" t="s">
        <v>11</v>
      </c>
      <c r="C92" s="3" t="s">
        <v>12</v>
      </c>
      <c r="D92" s="3" t="s">
        <v>13</v>
      </c>
      <c r="E92" s="3" t="s">
        <v>14</v>
      </c>
      <c r="F92" s="3" t="s">
        <v>12</v>
      </c>
      <c r="G92" s="3" t="s">
        <v>15</v>
      </c>
      <c r="H92" s="3" t="s">
        <v>14</v>
      </c>
      <c r="I92" s="3" t="s">
        <v>12</v>
      </c>
      <c r="J92" s="3" t="s">
        <v>15</v>
      </c>
      <c r="K92" s="3" t="s">
        <v>14</v>
      </c>
      <c r="L92" s="3" t="s">
        <v>12</v>
      </c>
      <c r="M92" s="3" t="s">
        <v>15</v>
      </c>
      <c r="N92" s="3" t="s">
        <v>14</v>
      </c>
      <c r="O92" s="3" t="s">
        <v>12</v>
      </c>
      <c r="P92" s="3" t="s">
        <v>15</v>
      </c>
      <c r="Q92" s="3" t="s">
        <v>14</v>
      </c>
      <c r="R92" s="3" t="s">
        <v>12</v>
      </c>
      <c r="S92" s="3" t="s">
        <v>15</v>
      </c>
      <c r="T92" s="3" t="s">
        <v>14</v>
      </c>
      <c r="U92" s="3" t="s">
        <v>12</v>
      </c>
      <c r="V92" s="3" t="s">
        <v>15</v>
      </c>
      <c r="W92" s="3" t="s">
        <v>14</v>
      </c>
      <c r="X92" s="3" t="s">
        <v>12</v>
      </c>
      <c r="Y92" s="3" t="s">
        <v>15</v>
      </c>
    </row>
    <row r="93" spans="1:25" x14ac:dyDescent="0.2">
      <c r="A93" s="1" t="s">
        <v>16</v>
      </c>
      <c r="B93" s="5">
        <f t="shared" ref="B93:C97" si="58">B44+B62</f>
        <v>13451</v>
      </c>
      <c r="C93" s="6">
        <f t="shared" si="58"/>
        <v>2521719</v>
      </c>
      <c r="D93" s="7">
        <f t="shared" ref="D93:D104" si="59">C93/B93</f>
        <v>187.47446286521449</v>
      </c>
      <c r="E93" s="5">
        <f t="shared" ref="E93:F97" si="60">E44+E62</f>
        <v>11726</v>
      </c>
      <c r="F93" s="6">
        <f t="shared" si="60"/>
        <v>2409616</v>
      </c>
      <c r="G93" s="7">
        <f t="shared" ref="G93:G104" si="61">F93/E93</f>
        <v>205.49343339587242</v>
      </c>
      <c r="H93" s="5">
        <f t="shared" ref="H93:I97" si="62">H44+H62</f>
        <v>11408</v>
      </c>
      <c r="I93" s="6">
        <f t="shared" si="62"/>
        <v>2848080</v>
      </c>
      <c r="J93" s="7">
        <f t="shared" ref="J93:J102" si="63">I93/H93</f>
        <v>249.65638148667603</v>
      </c>
      <c r="K93" s="5">
        <f t="shared" ref="K93:L97" si="64">K44+K62</f>
        <v>10977</v>
      </c>
      <c r="L93" s="6">
        <f t="shared" si="64"/>
        <v>3085152</v>
      </c>
      <c r="M93" s="7">
        <f t="shared" ref="M93:M102" si="65">L93/K93</f>
        <v>281.0560262366767</v>
      </c>
      <c r="N93" s="5">
        <f t="shared" ref="N93:O97" si="66">N44+N62</f>
        <v>11473</v>
      </c>
      <c r="O93" s="6">
        <f t="shared" si="66"/>
        <v>3428649</v>
      </c>
      <c r="P93" s="7">
        <f t="shared" ref="P93:P104" si="67">O93/N93</f>
        <v>298.84502745576572</v>
      </c>
      <c r="Q93" s="5">
        <f t="shared" ref="Q93:R97" si="68">Q44+Q62</f>
        <v>11046</v>
      </c>
      <c r="R93" s="6">
        <f t="shared" si="68"/>
        <v>3254304</v>
      </c>
      <c r="S93" s="7">
        <f t="shared" ref="S93:S104" si="69">R93/Q93</f>
        <v>294.61379684953829</v>
      </c>
      <c r="T93" s="5">
        <f t="shared" ref="T93:U97" si="70">T44+T62</f>
        <v>11229</v>
      </c>
      <c r="U93" s="6">
        <f t="shared" si="70"/>
        <v>3017789</v>
      </c>
      <c r="V93" s="7">
        <f t="shared" ref="V93:V104" si="71">U93/T93</f>
        <v>268.7495769881557</v>
      </c>
      <c r="W93" s="5">
        <f t="shared" ref="W93:X97" si="72">W44+W62</f>
        <v>9697</v>
      </c>
      <c r="X93" s="6">
        <f t="shared" si="72"/>
        <v>2490681</v>
      </c>
      <c r="Y93" s="7">
        <f t="shared" ref="Y93:Y104" si="73">X93/W93</f>
        <v>256.85067546663919</v>
      </c>
    </row>
    <row r="94" spans="1:25" x14ac:dyDescent="0.2">
      <c r="A94" s="1" t="s">
        <v>17</v>
      </c>
      <c r="B94" s="5">
        <f t="shared" si="58"/>
        <v>22673</v>
      </c>
      <c r="C94" s="6">
        <f t="shared" si="58"/>
        <v>3608521</v>
      </c>
      <c r="D94" s="7">
        <f t="shared" si="59"/>
        <v>159.15498610682309</v>
      </c>
      <c r="E94" s="5">
        <f t="shared" si="60"/>
        <v>24177</v>
      </c>
      <c r="F94" s="6">
        <f t="shared" si="60"/>
        <v>3710519</v>
      </c>
      <c r="G94" s="7">
        <f t="shared" si="61"/>
        <v>153.47309426314266</v>
      </c>
      <c r="H94" s="5">
        <f t="shared" si="62"/>
        <v>24444</v>
      </c>
      <c r="I94" s="6">
        <f t="shared" si="62"/>
        <v>3767440</v>
      </c>
      <c r="J94" s="7">
        <f t="shared" si="63"/>
        <v>154.12534773359516</v>
      </c>
      <c r="K94" s="5">
        <f t="shared" si="64"/>
        <v>22720</v>
      </c>
      <c r="L94" s="6">
        <f t="shared" si="64"/>
        <v>3923377</v>
      </c>
      <c r="M94" s="7">
        <f t="shared" si="65"/>
        <v>172.68384683098591</v>
      </c>
      <c r="N94" s="5">
        <f t="shared" si="66"/>
        <v>21857</v>
      </c>
      <c r="O94" s="6">
        <f t="shared" si="66"/>
        <v>4359523</v>
      </c>
      <c r="P94" s="7">
        <f t="shared" si="67"/>
        <v>199.45660429153131</v>
      </c>
      <c r="Q94" s="5">
        <f t="shared" si="68"/>
        <v>21851</v>
      </c>
      <c r="R94" s="6">
        <f t="shared" si="68"/>
        <v>5023630</v>
      </c>
      <c r="S94" s="7">
        <f t="shared" si="69"/>
        <v>229.90389455860145</v>
      </c>
      <c r="T94" s="5">
        <f t="shared" si="70"/>
        <v>22320</v>
      </c>
      <c r="U94" s="6">
        <f t="shared" si="70"/>
        <v>5173690</v>
      </c>
      <c r="V94" s="7">
        <f t="shared" si="71"/>
        <v>231.79614695340501</v>
      </c>
      <c r="W94" s="5">
        <f t="shared" si="72"/>
        <v>23478</v>
      </c>
      <c r="X94" s="6">
        <f t="shared" si="72"/>
        <v>5051396</v>
      </c>
      <c r="Y94" s="7">
        <f t="shared" si="73"/>
        <v>215.15444245676804</v>
      </c>
    </row>
    <row r="95" spans="1:25" x14ac:dyDescent="0.2">
      <c r="A95" s="1" t="s">
        <v>29</v>
      </c>
      <c r="B95" s="5">
        <f t="shared" si="58"/>
        <v>11857</v>
      </c>
      <c r="C95" s="6">
        <f t="shared" si="58"/>
        <v>1721179</v>
      </c>
      <c r="D95" s="7">
        <f t="shared" si="59"/>
        <v>145.16142363161001</v>
      </c>
      <c r="E95" s="5">
        <f t="shared" si="60"/>
        <v>11728</v>
      </c>
      <c r="F95" s="6">
        <f t="shared" si="60"/>
        <v>1981646</v>
      </c>
      <c r="G95" s="7">
        <f t="shared" si="61"/>
        <v>168.96708731241475</v>
      </c>
      <c r="H95" s="5">
        <f t="shared" si="62"/>
        <v>12655</v>
      </c>
      <c r="I95" s="6">
        <f t="shared" si="62"/>
        <v>2104867</v>
      </c>
      <c r="J95" s="7">
        <f t="shared" si="63"/>
        <v>166.3269063611221</v>
      </c>
      <c r="K95" s="5">
        <f t="shared" si="64"/>
        <v>12666</v>
      </c>
      <c r="L95" s="6">
        <f t="shared" si="64"/>
        <v>2528461</v>
      </c>
      <c r="M95" s="7">
        <f t="shared" si="65"/>
        <v>199.62584872888047</v>
      </c>
      <c r="N95" s="5">
        <f t="shared" si="66"/>
        <v>14174</v>
      </c>
      <c r="O95" s="6">
        <f t="shared" si="66"/>
        <v>2931550</v>
      </c>
      <c r="P95" s="7">
        <f t="shared" si="67"/>
        <v>206.82587836884437</v>
      </c>
      <c r="Q95" s="5">
        <f t="shared" si="68"/>
        <v>12912</v>
      </c>
      <c r="R95" s="6">
        <f t="shared" si="68"/>
        <v>3120328</v>
      </c>
      <c r="S95" s="7">
        <f t="shared" si="69"/>
        <v>241.66109045848822</v>
      </c>
      <c r="T95" s="5">
        <f t="shared" si="70"/>
        <v>13395</v>
      </c>
      <c r="U95" s="6">
        <f t="shared" si="70"/>
        <v>3618208</v>
      </c>
      <c r="V95" s="7">
        <f t="shared" si="71"/>
        <v>270.11631205673757</v>
      </c>
      <c r="W95" s="5">
        <f t="shared" si="72"/>
        <v>13455</v>
      </c>
      <c r="X95" s="6">
        <f t="shared" si="72"/>
        <v>2953234</v>
      </c>
      <c r="Y95" s="7">
        <f t="shared" si="73"/>
        <v>219.48970642883685</v>
      </c>
    </row>
    <row r="96" spans="1:25" x14ac:dyDescent="0.2">
      <c r="A96" s="1" t="s">
        <v>18</v>
      </c>
      <c r="B96" s="5">
        <f t="shared" si="58"/>
        <v>14387</v>
      </c>
      <c r="C96" s="6">
        <f t="shared" si="58"/>
        <v>2832230</v>
      </c>
      <c r="D96" s="7">
        <f t="shared" si="59"/>
        <v>196.86036004726489</v>
      </c>
      <c r="E96" s="5">
        <f t="shared" si="60"/>
        <v>13701</v>
      </c>
      <c r="F96" s="6">
        <f t="shared" si="60"/>
        <v>2800746</v>
      </c>
      <c r="G96" s="7">
        <f t="shared" si="61"/>
        <v>204.41909349682504</v>
      </c>
      <c r="H96" s="5">
        <f t="shared" si="62"/>
        <v>15810</v>
      </c>
      <c r="I96" s="6">
        <f t="shared" si="62"/>
        <v>3305397</v>
      </c>
      <c r="J96" s="7">
        <f t="shared" si="63"/>
        <v>209.07001897533206</v>
      </c>
      <c r="K96" s="5">
        <f t="shared" si="64"/>
        <v>15383</v>
      </c>
      <c r="L96" s="6">
        <f t="shared" si="64"/>
        <v>3497425</v>
      </c>
      <c r="M96" s="7">
        <f t="shared" si="65"/>
        <v>227.35649743223038</v>
      </c>
      <c r="N96" s="5">
        <f t="shared" si="66"/>
        <v>15053</v>
      </c>
      <c r="O96" s="6">
        <f t="shared" si="66"/>
        <v>3659784</v>
      </c>
      <c r="P96" s="7">
        <f t="shared" si="67"/>
        <v>243.12655284660866</v>
      </c>
      <c r="Q96" s="5">
        <f t="shared" si="68"/>
        <v>15211</v>
      </c>
      <c r="R96" s="6">
        <f t="shared" si="68"/>
        <v>3792494</v>
      </c>
      <c r="S96" s="7">
        <f t="shared" si="69"/>
        <v>249.32575110117679</v>
      </c>
      <c r="T96" s="5">
        <f t="shared" si="70"/>
        <v>16367</v>
      </c>
      <c r="U96" s="6">
        <f t="shared" si="70"/>
        <v>4051658</v>
      </c>
      <c r="V96" s="7">
        <f t="shared" si="71"/>
        <v>247.55043685464653</v>
      </c>
      <c r="W96" s="5">
        <f t="shared" si="72"/>
        <v>18144</v>
      </c>
      <c r="X96" s="6">
        <f t="shared" si="72"/>
        <v>4282025</v>
      </c>
      <c r="Y96" s="7">
        <f t="shared" si="73"/>
        <v>236.00225970017635</v>
      </c>
    </row>
    <row r="97" spans="1:25" x14ac:dyDescent="0.2">
      <c r="A97" s="1" t="s">
        <v>19</v>
      </c>
      <c r="B97" s="5">
        <f t="shared" si="58"/>
        <v>17928</v>
      </c>
      <c r="C97" s="6">
        <f t="shared" si="58"/>
        <v>3571531</v>
      </c>
      <c r="D97" s="7">
        <f t="shared" si="59"/>
        <v>199.21524988844266</v>
      </c>
      <c r="E97" s="5">
        <f t="shared" si="60"/>
        <v>18656</v>
      </c>
      <c r="F97" s="6">
        <f t="shared" si="60"/>
        <v>3668931</v>
      </c>
      <c r="G97" s="7">
        <f t="shared" si="61"/>
        <v>196.66225343053173</v>
      </c>
      <c r="H97" s="5">
        <f t="shared" si="62"/>
        <v>19166</v>
      </c>
      <c r="I97" s="6">
        <f t="shared" si="62"/>
        <v>3513450</v>
      </c>
      <c r="J97" s="7">
        <f t="shared" si="63"/>
        <v>183.31681101951372</v>
      </c>
      <c r="K97" s="5">
        <f t="shared" si="64"/>
        <v>20739</v>
      </c>
      <c r="L97" s="6">
        <f t="shared" si="64"/>
        <v>3783516</v>
      </c>
      <c r="M97" s="7">
        <f t="shared" si="65"/>
        <v>182.4348329234775</v>
      </c>
      <c r="N97" s="5">
        <f t="shared" si="66"/>
        <v>21048</v>
      </c>
      <c r="O97" s="6">
        <f t="shared" si="66"/>
        <v>4087842</v>
      </c>
      <c r="P97" s="7">
        <f t="shared" si="67"/>
        <v>194.21522234891677</v>
      </c>
      <c r="Q97" s="5">
        <f t="shared" si="68"/>
        <v>23073</v>
      </c>
      <c r="R97" s="6">
        <f t="shared" si="68"/>
        <v>4434680</v>
      </c>
      <c r="S97" s="7">
        <f t="shared" si="69"/>
        <v>192.20214103064188</v>
      </c>
      <c r="T97" s="5">
        <f t="shared" si="70"/>
        <v>22197</v>
      </c>
      <c r="U97" s="6">
        <f t="shared" si="70"/>
        <v>4392517</v>
      </c>
      <c r="V97" s="7">
        <f t="shared" si="71"/>
        <v>197.88786772987342</v>
      </c>
      <c r="W97" s="5">
        <f t="shared" si="72"/>
        <v>20432</v>
      </c>
      <c r="X97" s="6">
        <f t="shared" si="72"/>
        <v>4865989</v>
      </c>
      <c r="Y97" s="7">
        <f t="shared" si="73"/>
        <v>238.15529561472201</v>
      </c>
    </row>
    <row r="98" spans="1:25" x14ac:dyDescent="0.2">
      <c r="A98" s="1" t="s">
        <v>20</v>
      </c>
      <c r="B98" s="5">
        <f>B49+B67+B80</f>
        <v>18663</v>
      </c>
      <c r="C98" s="6">
        <f>C49+C67+C80</f>
        <v>4995031</v>
      </c>
      <c r="D98" s="7">
        <f t="shared" si="59"/>
        <v>267.64351926271235</v>
      </c>
      <c r="E98" s="5">
        <f>E49+E67+E80</f>
        <v>18909</v>
      </c>
      <c r="F98" s="6">
        <f>F49+F67+F80</f>
        <v>4651633</v>
      </c>
      <c r="G98" s="7">
        <f t="shared" si="61"/>
        <v>246.00100481252315</v>
      </c>
      <c r="H98" s="5">
        <f>H49+H67+H80</f>
        <v>19430</v>
      </c>
      <c r="I98" s="6">
        <f>I49+I67+I80</f>
        <v>5398168</v>
      </c>
      <c r="J98" s="7">
        <f t="shared" si="63"/>
        <v>277.82645393721049</v>
      </c>
      <c r="K98" s="5">
        <f>K49+K67+K80</f>
        <v>18583</v>
      </c>
      <c r="L98" s="6">
        <f>L49+L67+L80</f>
        <v>5753946</v>
      </c>
      <c r="M98" s="7">
        <f t="shared" si="65"/>
        <v>309.63493515578756</v>
      </c>
      <c r="N98" s="5">
        <f t="shared" ref="N98:O103" si="74">N49+N67+N80</f>
        <v>19249</v>
      </c>
      <c r="O98" s="6">
        <f t="shared" si="74"/>
        <v>5612016</v>
      </c>
      <c r="P98" s="7">
        <f t="shared" si="67"/>
        <v>291.5484440750169</v>
      </c>
      <c r="Q98" s="5">
        <f t="shared" ref="Q98:R103" si="75">Q49+Q67+Q80</f>
        <v>21326</v>
      </c>
      <c r="R98" s="6">
        <f t="shared" si="75"/>
        <v>5903821</v>
      </c>
      <c r="S98" s="7">
        <f t="shared" si="69"/>
        <v>276.83677201538029</v>
      </c>
      <c r="T98" s="5">
        <f t="shared" ref="T98:U103" si="76">T49+T67+T80</f>
        <v>18656</v>
      </c>
      <c r="U98" s="6">
        <f t="shared" si="76"/>
        <v>5372904</v>
      </c>
      <c r="V98" s="7">
        <f t="shared" si="71"/>
        <v>287.99871355060037</v>
      </c>
      <c r="W98" s="5">
        <f>W49+W67+W80</f>
        <v>17315</v>
      </c>
      <c r="X98" s="6">
        <f>X49+X67+X80</f>
        <v>5238479</v>
      </c>
      <c r="Y98" s="7">
        <f t="shared" si="73"/>
        <v>302.53993647126771</v>
      </c>
    </row>
    <row r="99" spans="1:25" x14ac:dyDescent="0.2">
      <c r="A99" s="1" t="s">
        <v>21</v>
      </c>
      <c r="B99" s="5">
        <f>B50+B68+B81</f>
        <v>34355</v>
      </c>
      <c r="C99" s="6">
        <f>C50+C68+C81</f>
        <v>7838463</v>
      </c>
      <c r="D99" s="7">
        <f t="shared" si="59"/>
        <v>228.16076262552758</v>
      </c>
      <c r="E99" s="5">
        <f>E50+E68+E81</f>
        <v>33374</v>
      </c>
      <c r="F99" s="6">
        <f>F50+F68+F81</f>
        <v>7513771</v>
      </c>
      <c r="G99" s="7">
        <f t="shared" si="61"/>
        <v>225.13846107748546</v>
      </c>
      <c r="H99" s="5">
        <f>H50+H68+H81</f>
        <v>33085</v>
      </c>
      <c r="I99" s="6">
        <f>I50+I68+I81</f>
        <v>7850373</v>
      </c>
      <c r="J99" s="7">
        <f t="shared" si="63"/>
        <v>237.27891793864288</v>
      </c>
      <c r="K99" s="5">
        <f>K50+K68+K81</f>
        <v>34947</v>
      </c>
      <c r="L99" s="6">
        <f>L50+L68+L81</f>
        <v>6233094</v>
      </c>
      <c r="M99" s="7">
        <f t="shared" si="65"/>
        <v>178.35848570692764</v>
      </c>
      <c r="N99" s="5">
        <f t="shared" si="74"/>
        <v>36211</v>
      </c>
      <c r="O99" s="6">
        <f t="shared" si="74"/>
        <v>6594388</v>
      </c>
      <c r="P99" s="7">
        <f t="shared" si="67"/>
        <v>182.11007704841072</v>
      </c>
      <c r="Q99" s="5">
        <f t="shared" si="75"/>
        <v>37601</v>
      </c>
      <c r="R99" s="6">
        <f t="shared" si="75"/>
        <v>6836169</v>
      </c>
      <c r="S99" s="7">
        <f t="shared" si="69"/>
        <v>181.80816999547883</v>
      </c>
      <c r="T99" s="5">
        <f t="shared" si="76"/>
        <v>48254</v>
      </c>
      <c r="U99" s="6">
        <f t="shared" si="76"/>
        <v>10626394</v>
      </c>
      <c r="V99" s="7">
        <f t="shared" si="71"/>
        <v>220.21788867244166</v>
      </c>
      <c r="W99" s="5">
        <f>W50+W68+W81</f>
        <v>40031</v>
      </c>
      <c r="X99" s="6">
        <f>X50+X68+X81</f>
        <v>8844786</v>
      </c>
      <c r="Y99" s="7">
        <f t="shared" si="73"/>
        <v>220.94841497839175</v>
      </c>
    </row>
    <row r="100" spans="1:25" x14ac:dyDescent="0.2">
      <c r="A100" s="1" t="s">
        <v>22</v>
      </c>
      <c r="B100" s="5">
        <f>B51+B69</f>
        <v>2057</v>
      </c>
      <c r="C100" s="6">
        <f>C51+C69</f>
        <v>284450</v>
      </c>
      <c r="D100" s="7">
        <f t="shared" si="59"/>
        <v>138.28390860476421</v>
      </c>
      <c r="E100" s="5">
        <f>E51+E69</f>
        <v>2086</v>
      </c>
      <c r="F100" s="6">
        <f>F51+F69</f>
        <v>308159</v>
      </c>
      <c r="G100" s="7">
        <f t="shared" si="61"/>
        <v>147.72722914669222</v>
      </c>
      <c r="H100" s="5">
        <f>H69</f>
        <v>2018</v>
      </c>
      <c r="I100" s="6">
        <f>I69</f>
        <v>359162</v>
      </c>
      <c r="J100" s="7">
        <f t="shared" si="63"/>
        <v>177.97918731417244</v>
      </c>
      <c r="K100" s="5">
        <f>K51+K69</f>
        <v>1961</v>
      </c>
      <c r="L100" s="6">
        <f>L51+L69</f>
        <v>407256</v>
      </c>
      <c r="M100" s="7">
        <f t="shared" si="65"/>
        <v>207.67771545130034</v>
      </c>
      <c r="N100" s="5">
        <f t="shared" si="74"/>
        <v>2138</v>
      </c>
      <c r="O100" s="6">
        <f t="shared" si="74"/>
        <v>546708</v>
      </c>
      <c r="P100" s="7">
        <f t="shared" si="67"/>
        <v>255.71000935453696</v>
      </c>
      <c r="Q100" s="5">
        <f t="shared" si="75"/>
        <v>3521</v>
      </c>
      <c r="R100" s="6">
        <f t="shared" si="75"/>
        <v>711987</v>
      </c>
      <c r="S100" s="7">
        <f t="shared" si="69"/>
        <v>202.21158761715421</v>
      </c>
      <c r="T100" s="5">
        <f t="shared" si="76"/>
        <v>4430</v>
      </c>
      <c r="U100" s="6">
        <f t="shared" si="76"/>
        <v>782933</v>
      </c>
      <c r="V100" s="7">
        <f t="shared" si="71"/>
        <v>176.73431151241536</v>
      </c>
      <c r="W100" s="5">
        <f>W51+W69</f>
        <v>5155</v>
      </c>
      <c r="X100" s="6">
        <f>X51+X69</f>
        <v>998972</v>
      </c>
      <c r="Y100" s="7">
        <f t="shared" si="73"/>
        <v>193.78700290979631</v>
      </c>
    </row>
    <row r="101" spans="1:25" x14ac:dyDescent="0.2">
      <c r="A101" s="1" t="s">
        <v>23</v>
      </c>
      <c r="B101" s="5">
        <f t="shared" ref="B101:C103" si="77">B52+B70+B83</f>
        <v>25510</v>
      </c>
      <c r="C101" s="6">
        <f t="shared" si="77"/>
        <v>5744789</v>
      </c>
      <c r="D101" s="7">
        <f t="shared" si="59"/>
        <v>225.19753038024305</v>
      </c>
      <c r="E101" s="5">
        <f t="shared" ref="E101:F103" si="78">E52+E70+E83</f>
        <v>24839</v>
      </c>
      <c r="F101" s="6">
        <f t="shared" si="78"/>
        <v>5574834</v>
      </c>
      <c r="G101" s="7">
        <f t="shared" si="61"/>
        <v>224.43874552115625</v>
      </c>
      <c r="H101" s="5">
        <f t="shared" ref="H101:I103" si="79">H52+H70+H83</f>
        <v>23491</v>
      </c>
      <c r="I101" s="6">
        <f t="shared" si="79"/>
        <v>5970458</v>
      </c>
      <c r="J101" s="7">
        <f t="shared" si="63"/>
        <v>254.15938018815717</v>
      </c>
      <c r="K101" s="5">
        <f t="shared" ref="K101:L103" si="80">K52+K70+K83</f>
        <v>22105</v>
      </c>
      <c r="L101" s="6">
        <f t="shared" si="80"/>
        <v>6238477</v>
      </c>
      <c r="M101" s="7">
        <f t="shared" si="65"/>
        <v>282.22017643067181</v>
      </c>
      <c r="N101" s="5">
        <f t="shared" si="74"/>
        <v>23269</v>
      </c>
      <c r="O101" s="6">
        <f t="shared" si="74"/>
        <v>6326259</v>
      </c>
      <c r="P101" s="7">
        <f t="shared" si="67"/>
        <v>271.87498388413769</v>
      </c>
      <c r="Q101" s="5">
        <f t="shared" si="75"/>
        <v>23079</v>
      </c>
      <c r="R101" s="6">
        <f t="shared" si="75"/>
        <v>6038141</v>
      </c>
      <c r="S101" s="7">
        <f t="shared" si="69"/>
        <v>261.62923003596342</v>
      </c>
      <c r="T101" s="5">
        <f t="shared" si="76"/>
        <v>23170</v>
      </c>
      <c r="U101" s="6">
        <f t="shared" si="76"/>
        <v>6345255</v>
      </c>
      <c r="V101" s="7">
        <f t="shared" si="71"/>
        <v>273.85649546827796</v>
      </c>
      <c r="W101" s="5">
        <f t="shared" ref="W101:X103" si="81">W52+W70+W83</f>
        <v>15597</v>
      </c>
      <c r="X101" s="6">
        <f t="shared" si="81"/>
        <v>4599695</v>
      </c>
      <c r="Y101" s="7">
        <f t="shared" si="73"/>
        <v>294.90895685067642</v>
      </c>
    </row>
    <row r="102" spans="1:25" x14ac:dyDescent="0.2">
      <c r="A102" s="1" t="s">
        <v>24</v>
      </c>
      <c r="B102" s="5">
        <f t="shared" si="77"/>
        <v>8444</v>
      </c>
      <c r="C102" s="6">
        <f t="shared" si="77"/>
        <v>1442123</v>
      </c>
      <c r="D102" s="7">
        <f t="shared" si="59"/>
        <v>170.78671245855045</v>
      </c>
      <c r="E102" s="5">
        <f t="shared" si="78"/>
        <v>8192</v>
      </c>
      <c r="F102" s="6">
        <f t="shared" si="78"/>
        <v>1515872</v>
      </c>
      <c r="G102" s="7">
        <f t="shared" si="61"/>
        <v>185.04296875</v>
      </c>
      <c r="H102" s="5">
        <f t="shared" si="79"/>
        <v>7969</v>
      </c>
      <c r="I102" s="6">
        <f t="shared" si="79"/>
        <v>1475450</v>
      </c>
      <c r="J102" s="7">
        <f t="shared" si="63"/>
        <v>185.14870121721671</v>
      </c>
      <c r="K102" s="5">
        <f t="shared" si="80"/>
        <v>8456</v>
      </c>
      <c r="L102" s="6">
        <f t="shared" si="80"/>
        <v>1578524</v>
      </c>
      <c r="M102" s="7">
        <f t="shared" si="65"/>
        <v>186.67502365184484</v>
      </c>
      <c r="N102" s="5">
        <f t="shared" si="74"/>
        <v>8064</v>
      </c>
      <c r="O102" s="6">
        <f t="shared" si="74"/>
        <v>1554919</v>
      </c>
      <c r="P102" s="7">
        <f t="shared" si="67"/>
        <v>192.82229662698413</v>
      </c>
      <c r="Q102" s="5">
        <f t="shared" si="75"/>
        <v>7248</v>
      </c>
      <c r="R102" s="6">
        <f t="shared" si="75"/>
        <v>1828152</v>
      </c>
      <c r="S102" s="7">
        <f t="shared" si="69"/>
        <v>252.22847682119206</v>
      </c>
      <c r="T102" s="5">
        <f t="shared" si="76"/>
        <v>8446</v>
      </c>
      <c r="U102" s="6">
        <f t="shared" si="76"/>
        <v>1869018</v>
      </c>
      <c r="V102" s="7">
        <f t="shared" si="71"/>
        <v>221.29031494198438</v>
      </c>
      <c r="W102" s="5">
        <f t="shared" si="81"/>
        <v>7829</v>
      </c>
      <c r="X102" s="6">
        <f t="shared" si="81"/>
        <v>1715423</v>
      </c>
      <c r="Y102" s="7">
        <f t="shared" si="73"/>
        <v>219.11138076382679</v>
      </c>
    </row>
    <row r="103" spans="1:25" x14ac:dyDescent="0.2">
      <c r="A103" s="1" t="s">
        <v>25</v>
      </c>
      <c r="B103" s="5">
        <f t="shared" si="77"/>
        <v>28728</v>
      </c>
      <c r="C103" s="6">
        <f t="shared" si="77"/>
        <v>9491902</v>
      </c>
      <c r="D103" s="7">
        <f t="shared" si="59"/>
        <v>330.40594541910332</v>
      </c>
      <c r="E103" s="5">
        <f t="shared" si="78"/>
        <v>29640</v>
      </c>
      <c r="F103" s="6">
        <f t="shared" si="78"/>
        <v>10130047</v>
      </c>
      <c r="G103" s="7">
        <f t="shared" si="61"/>
        <v>341.7694669365722</v>
      </c>
      <c r="H103" s="5">
        <f t="shared" si="79"/>
        <v>29681</v>
      </c>
      <c r="I103" s="6">
        <f t="shared" si="79"/>
        <v>9712661</v>
      </c>
      <c r="J103" s="7">
        <f>I103/H103</f>
        <v>327.23496512920724</v>
      </c>
      <c r="K103" s="5">
        <f t="shared" si="80"/>
        <v>31265</v>
      </c>
      <c r="L103" s="6">
        <f t="shared" si="80"/>
        <v>9715677</v>
      </c>
      <c r="M103" s="7">
        <f>L103/K103</f>
        <v>310.75250279865662</v>
      </c>
      <c r="N103" s="5">
        <f t="shared" si="74"/>
        <v>34054</v>
      </c>
      <c r="O103" s="6">
        <f t="shared" si="74"/>
        <v>11253654</v>
      </c>
      <c r="P103" s="7">
        <f t="shared" si="67"/>
        <v>330.46496740471019</v>
      </c>
      <c r="Q103" s="5">
        <f t="shared" si="75"/>
        <v>34382</v>
      </c>
      <c r="R103" s="6">
        <f t="shared" si="75"/>
        <v>12833245</v>
      </c>
      <c r="S103" s="7">
        <f t="shared" si="69"/>
        <v>373.25475539526497</v>
      </c>
      <c r="T103" s="5">
        <f t="shared" si="76"/>
        <v>23044</v>
      </c>
      <c r="U103" s="6">
        <f t="shared" si="76"/>
        <v>9421909</v>
      </c>
      <c r="V103" s="7">
        <f t="shared" si="71"/>
        <v>408.86603888213853</v>
      </c>
      <c r="W103" s="5">
        <f t="shared" si="81"/>
        <v>22534</v>
      </c>
      <c r="X103" s="6">
        <f t="shared" si="81"/>
        <v>9857281</v>
      </c>
      <c r="Y103" s="7">
        <f t="shared" si="73"/>
        <v>437.44035679417766</v>
      </c>
    </row>
    <row r="104" spans="1:25" x14ac:dyDescent="0.2">
      <c r="A104" s="1" t="s">
        <v>26</v>
      </c>
      <c r="B104" s="5">
        <f>SUM(B93:B103)</f>
        <v>198053</v>
      </c>
      <c r="C104" s="6">
        <f>SUM(C93:C103)</f>
        <v>44051938</v>
      </c>
      <c r="D104" s="7">
        <f t="shared" si="59"/>
        <v>222.4249973491944</v>
      </c>
      <c r="E104" s="5">
        <f>SUM(E93:E103)</f>
        <v>197028</v>
      </c>
      <c r="F104" s="6">
        <f>SUM(F93:F103)</f>
        <v>44265774</v>
      </c>
      <c r="G104" s="7">
        <f t="shared" si="61"/>
        <v>224.66742797977952</v>
      </c>
      <c r="H104" s="5">
        <f>SUM(H93:H103)</f>
        <v>199157</v>
      </c>
      <c r="I104" s="6">
        <f>SUM(I93:I103)</f>
        <v>46305506</v>
      </c>
      <c r="J104" s="7">
        <f>I104/H104</f>
        <v>232.50754932038544</v>
      </c>
      <c r="K104" s="5">
        <f>SUM(K93:K103)</f>
        <v>199802</v>
      </c>
      <c r="L104" s="6">
        <f>SUM(L93:L103)</f>
        <v>46744905</v>
      </c>
      <c r="M104" s="7">
        <f>L104/K104</f>
        <v>233.95614158016437</v>
      </c>
      <c r="N104" s="5">
        <f>SUM(N93:N103)</f>
        <v>206590</v>
      </c>
      <c r="O104" s="6">
        <f>SUM(O93:O103)</f>
        <v>50355292</v>
      </c>
      <c r="P104" s="7">
        <f t="shared" si="67"/>
        <v>243.7450602642916</v>
      </c>
      <c r="Q104" s="5">
        <f>SUM(Q93:Q103)</f>
        <v>211250</v>
      </c>
      <c r="R104" s="6">
        <f>SUM(R93:R103)</f>
        <v>53776951</v>
      </c>
      <c r="S104" s="7">
        <f t="shared" si="69"/>
        <v>254.56544852071005</v>
      </c>
      <c r="T104" s="5">
        <f>SUM(T93:T103)</f>
        <v>211508</v>
      </c>
      <c r="U104" s="6">
        <f>SUM(U93:U103)</f>
        <v>54672275</v>
      </c>
      <c r="V104" s="7">
        <f t="shared" si="71"/>
        <v>258.48797681411577</v>
      </c>
      <c r="W104" s="5">
        <f>SUM(W93:W103)</f>
        <v>193667</v>
      </c>
      <c r="X104" s="6">
        <f>SUM(X93:X103)</f>
        <v>50897961</v>
      </c>
      <c r="Y104" s="7">
        <f t="shared" si="73"/>
        <v>262.81173870612957</v>
      </c>
    </row>
    <row r="105" spans="1:25" x14ac:dyDescent="0.2">
      <c r="A105" s="61" t="s">
        <v>27</v>
      </c>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row>
  </sheetData>
  <mergeCells count="65">
    <mergeCell ref="A1:Y1"/>
    <mergeCell ref="A2:Y2"/>
    <mergeCell ref="A3:Y3"/>
    <mergeCell ref="A5:D5"/>
    <mergeCell ref="Q24:S24"/>
    <mergeCell ref="T24:V24"/>
    <mergeCell ref="A7:Y7"/>
    <mergeCell ref="B8:D8"/>
    <mergeCell ref="E8:G8"/>
    <mergeCell ref="N8:P8"/>
    <mergeCell ref="Z8:AB8"/>
    <mergeCell ref="A20:Y20"/>
    <mergeCell ref="A23:Y23"/>
    <mergeCell ref="B24:D24"/>
    <mergeCell ref="E24:G24"/>
    <mergeCell ref="K24:M24"/>
    <mergeCell ref="H8:J8"/>
    <mergeCell ref="K8:M8"/>
    <mergeCell ref="W24:Y24"/>
    <mergeCell ref="Q8:S8"/>
    <mergeCell ref="T8:V8"/>
    <mergeCell ref="W8:Y8"/>
    <mergeCell ref="H24:J24"/>
    <mergeCell ref="N24:P24"/>
    <mergeCell ref="Q42:S42"/>
    <mergeCell ref="T42:V42"/>
    <mergeCell ref="A38:Y38"/>
    <mergeCell ref="A41:Y41"/>
    <mergeCell ref="B42:D42"/>
    <mergeCell ref="E42:G42"/>
    <mergeCell ref="K42:M42"/>
    <mergeCell ref="N42:P42"/>
    <mergeCell ref="W42:Y42"/>
    <mergeCell ref="H42:J42"/>
    <mergeCell ref="A56:Y56"/>
    <mergeCell ref="A59:Y59"/>
    <mergeCell ref="B60:D60"/>
    <mergeCell ref="E60:G60"/>
    <mergeCell ref="H60:J60"/>
    <mergeCell ref="K60:M60"/>
    <mergeCell ref="N60:P60"/>
    <mergeCell ref="T60:V60"/>
    <mergeCell ref="W60:Y60"/>
    <mergeCell ref="Q60:S60"/>
    <mergeCell ref="A74:Y74"/>
    <mergeCell ref="A77:Y77"/>
    <mergeCell ref="B78:D78"/>
    <mergeCell ref="E78:G78"/>
    <mergeCell ref="H78:J78"/>
    <mergeCell ref="K78:M78"/>
    <mergeCell ref="N78:P78"/>
    <mergeCell ref="Q78:S78"/>
    <mergeCell ref="T78:V78"/>
    <mergeCell ref="A105:Y105"/>
    <mergeCell ref="W78:Y78"/>
    <mergeCell ref="A87:Y87"/>
    <mergeCell ref="A90:Y90"/>
    <mergeCell ref="B91:D91"/>
    <mergeCell ref="E91:G91"/>
    <mergeCell ref="H91:J91"/>
    <mergeCell ref="K91:M91"/>
    <mergeCell ref="N91:P91"/>
    <mergeCell ref="Q91:S91"/>
    <mergeCell ref="T91:V91"/>
    <mergeCell ref="W91:Y91"/>
  </mergeCells>
  <phoneticPr fontId="5" type="noConversion"/>
  <printOptions horizontalCentered="1"/>
  <pageMargins left="0.25" right="0.25" top="1" bottom="1" header="0.5" footer="0.5"/>
  <pageSetup scale="66" orientation="landscape" r:id="rId1"/>
  <headerFooter alignWithMargins="0"/>
  <rowBreaks count="1" manualBreakCount="1">
    <brk id="56" max="24" man="1"/>
  </rowBreaks>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2"/>
  <sheetViews>
    <sheetView workbookViewId="0">
      <selection activeCell="A3" sqref="A3:O3"/>
    </sheetView>
  </sheetViews>
  <sheetFormatPr defaultRowHeight="12.75" x14ac:dyDescent="0.2"/>
  <cols>
    <col min="1" max="1" width="36" customWidth="1"/>
    <col min="2" max="7" width="9.7109375" style="9" hidden="1" customWidth="1"/>
    <col min="8" max="14" width="9.7109375" style="9" customWidth="1"/>
    <col min="15" max="15" width="9.7109375" customWidth="1"/>
  </cols>
  <sheetData>
    <row r="2" spans="1:15" ht="15.75" x14ac:dyDescent="0.25">
      <c r="A2" s="72" t="s">
        <v>87</v>
      </c>
      <c r="B2" s="72"/>
      <c r="C2" s="72"/>
      <c r="D2" s="72"/>
      <c r="E2" s="72"/>
      <c r="F2" s="72"/>
      <c r="G2" s="72"/>
      <c r="H2" s="72"/>
      <c r="I2" s="72"/>
      <c r="J2" s="72"/>
      <c r="K2" s="72"/>
      <c r="L2" s="72"/>
      <c r="M2" s="72"/>
      <c r="N2" s="72"/>
      <c r="O2" s="72"/>
    </row>
    <row r="3" spans="1:15" ht="15" x14ac:dyDescent="0.25">
      <c r="A3" s="66" t="s">
        <v>91</v>
      </c>
      <c r="B3" s="66"/>
      <c r="C3" s="66"/>
      <c r="D3" s="66"/>
      <c r="E3" s="66"/>
      <c r="F3" s="66"/>
      <c r="G3" s="66"/>
      <c r="H3" s="66"/>
      <c r="I3" s="66"/>
      <c r="J3" s="66"/>
      <c r="K3" s="66"/>
      <c r="L3" s="66"/>
      <c r="M3" s="66"/>
      <c r="N3" s="66"/>
      <c r="O3" s="66"/>
    </row>
    <row r="4" spans="1:15" ht="15" x14ac:dyDescent="0.25">
      <c r="A4" s="66" t="s">
        <v>47</v>
      </c>
      <c r="B4" s="66"/>
      <c r="C4" s="66"/>
      <c r="D4" s="66"/>
      <c r="E4" s="66"/>
      <c r="F4" s="66"/>
      <c r="G4" s="66"/>
      <c r="H4" s="66"/>
      <c r="I4" s="66"/>
      <c r="J4" s="66"/>
      <c r="K4" s="66"/>
      <c r="L4" s="66"/>
      <c r="M4" s="66"/>
      <c r="N4" s="66"/>
      <c r="O4" s="66"/>
    </row>
    <row r="6" spans="1:15" ht="13.5" thickBot="1" x14ac:dyDescent="0.25"/>
    <row r="7" spans="1:15" ht="13.5" thickTop="1" x14ac:dyDescent="0.2">
      <c r="A7" s="10"/>
      <c r="B7" s="26" t="s">
        <v>41</v>
      </c>
      <c r="C7" s="11" t="s">
        <v>70</v>
      </c>
      <c r="D7" s="26" t="s">
        <v>71</v>
      </c>
      <c r="E7" s="26" t="s">
        <v>72</v>
      </c>
      <c r="F7" s="11" t="s">
        <v>75</v>
      </c>
      <c r="G7" s="31" t="s">
        <v>79</v>
      </c>
      <c r="H7" s="11" t="s">
        <v>81</v>
      </c>
      <c r="I7" s="12" t="s">
        <v>82</v>
      </c>
      <c r="J7" s="12" t="s">
        <v>84</v>
      </c>
      <c r="K7" s="12" t="s">
        <v>85</v>
      </c>
      <c r="L7" s="11" t="s">
        <v>86</v>
      </c>
      <c r="M7" s="11" t="s">
        <v>88</v>
      </c>
      <c r="N7" s="11" t="s">
        <v>89</v>
      </c>
      <c r="O7" s="48" t="s">
        <v>90</v>
      </c>
    </row>
    <row r="8" spans="1:15" x14ac:dyDescent="0.2">
      <c r="A8" s="13" t="s">
        <v>48</v>
      </c>
      <c r="B8" s="14"/>
      <c r="C8" s="14"/>
      <c r="D8" s="14"/>
      <c r="E8" s="14"/>
      <c r="F8" s="14"/>
      <c r="G8" s="14"/>
      <c r="H8" s="14"/>
      <c r="I8" s="14"/>
      <c r="J8" s="14"/>
      <c r="K8" s="14"/>
      <c r="L8" s="14"/>
      <c r="M8" s="14"/>
      <c r="N8" s="14"/>
      <c r="O8" s="15"/>
    </row>
    <row r="9" spans="1:15" x14ac:dyDescent="0.2">
      <c r="A9" s="16" t="s">
        <v>43</v>
      </c>
      <c r="B9" s="32">
        <v>142</v>
      </c>
      <c r="C9" s="33">
        <v>210</v>
      </c>
      <c r="D9" s="32">
        <v>232</v>
      </c>
      <c r="E9" s="32">
        <v>221</v>
      </c>
      <c r="F9" s="33">
        <v>203</v>
      </c>
      <c r="G9" s="34">
        <v>148</v>
      </c>
      <c r="H9" s="33">
        <v>120</v>
      </c>
      <c r="I9" s="42">
        <v>103</v>
      </c>
      <c r="J9" s="42">
        <v>79</v>
      </c>
      <c r="K9" s="42">
        <v>63</v>
      </c>
      <c r="L9" s="33">
        <v>63</v>
      </c>
      <c r="M9" s="33">
        <v>37</v>
      </c>
      <c r="N9" s="33">
        <v>16</v>
      </c>
      <c r="O9" s="49">
        <v>5</v>
      </c>
    </row>
    <row r="10" spans="1:15" x14ac:dyDescent="0.2">
      <c r="A10" s="16" t="s">
        <v>44</v>
      </c>
      <c r="B10" s="32">
        <v>9</v>
      </c>
      <c r="C10" s="33">
        <v>12</v>
      </c>
      <c r="D10" s="32">
        <v>3</v>
      </c>
      <c r="E10" s="32">
        <v>5</v>
      </c>
      <c r="F10" s="33">
        <v>4</v>
      </c>
      <c r="G10" s="34">
        <v>1</v>
      </c>
      <c r="H10" s="33">
        <v>1</v>
      </c>
      <c r="I10" s="42">
        <v>1</v>
      </c>
      <c r="J10" s="42">
        <v>7</v>
      </c>
      <c r="K10" s="42">
        <v>2</v>
      </c>
      <c r="L10" s="33">
        <v>1</v>
      </c>
      <c r="M10" s="33">
        <v>0</v>
      </c>
      <c r="N10" s="33">
        <v>0</v>
      </c>
      <c r="O10" s="49">
        <v>0</v>
      </c>
    </row>
    <row r="11" spans="1:15" x14ac:dyDescent="0.2">
      <c r="A11" s="19" t="s">
        <v>38</v>
      </c>
      <c r="B11" s="32">
        <f t="shared" ref="B11:K11" si="0">SUM(B9:B10)</f>
        <v>151</v>
      </c>
      <c r="C11" s="33">
        <f t="shared" si="0"/>
        <v>222</v>
      </c>
      <c r="D11" s="32">
        <f t="shared" si="0"/>
        <v>235</v>
      </c>
      <c r="E11" s="32">
        <f t="shared" si="0"/>
        <v>226</v>
      </c>
      <c r="F11" s="33">
        <f t="shared" si="0"/>
        <v>207</v>
      </c>
      <c r="G11" s="34">
        <f>SUM(G9:G10)</f>
        <v>149</v>
      </c>
      <c r="H11" s="33">
        <f>SUM(H9:H10)</f>
        <v>121</v>
      </c>
      <c r="I11" s="42">
        <f t="shared" si="0"/>
        <v>104</v>
      </c>
      <c r="J11" s="42">
        <f t="shared" si="0"/>
        <v>86</v>
      </c>
      <c r="K11" s="42">
        <f t="shared" si="0"/>
        <v>65</v>
      </c>
      <c r="L11" s="33">
        <f t="shared" ref="L11" si="1">SUM(L9:L10)</f>
        <v>64</v>
      </c>
      <c r="M11" s="33">
        <f t="shared" ref="M11:O11" si="2">SUM(M9:M10)</f>
        <v>37</v>
      </c>
      <c r="N11" s="33">
        <f t="shared" si="2"/>
        <v>16</v>
      </c>
      <c r="O11" s="49">
        <f t="shared" si="2"/>
        <v>5</v>
      </c>
    </row>
    <row r="12" spans="1:15" ht="14.25" x14ac:dyDescent="0.2">
      <c r="A12" s="68" t="s">
        <v>49</v>
      </c>
      <c r="B12" s="69"/>
      <c r="C12" s="14"/>
      <c r="D12" s="14"/>
      <c r="E12" s="14"/>
      <c r="F12" s="14"/>
      <c r="G12" s="14"/>
      <c r="H12" s="14"/>
      <c r="I12" s="14"/>
      <c r="J12" s="14"/>
      <c r="K12" s="14"/>
      <c r="L12" s="54"/>
      <c r="M12" s="14"/>
      <c r="N12" s="14"/>
      <c r="O12" s="15"/>
    </row>
    <row r="13" spans="1:15" x14ac:dyDescent="0.2">
      <c r="A13" s="16" t="s">
        <v>50</v>
      </c>
      <c r="B13" s="32">
        <v>0</v>
      </c>
      <c r="C13" s="33">
        <v>0</v>
      </c>
      <c r="D13" s="32">
        <v>0</v>
      </c>
      <c r="E13" s="32">
        <v>1</v>
      </c>
      <c r="F13" s="33">
        <v>1</v>
      </c>
      <c r="G13" s="34">
        <v>0</v>
      </c>
      <c r="H13" s="33">
        <v>0</v>
      </c>
      <c r="I13" s="42">
        <v>0</v>
      </c>
      <c r="J13" s="42">
        <v>0</v>
      </c>
      <c r="K13" s="42">
        <v>0</v>
      </c>
      <c r="L13" s="33">
        <v>0</v>
      </c>
      <c r="M13" s="33">
        <v>0</v>
      </c>
      <c r="N13" s="33">
        <v>0</v>
      </c>
      <c r="O13" s="49">
        <v>0</v>
      </c>
    </row>
    <row r="14" spans="1:15" x14ac:dyDescent="0.2">
      <c r="A14" s="16" t="s">
        <v>51</v>
      </c>
      <c r="B14" s="32">
        <v>7</v>
      </c>
      <c r="C14" s="33">
        <v>9</v>
      </c>
      <c r="D14" s="32">
        <v>10</v>
      </c>
      <c r="E14" s="32">
        <v>6</v>
      </c>
      <c r="F14" s="33">
        <v>8</v>
      </c>
      <c r="G14" s="34">
        <v>12</v>
      </c>
      <c r="H14" s="33">
        <v>10</v>
      </c>
      <c r="I14" s="42">
        <v>10</v>
      </c>
      <c r="J14" s="42">
        <v>8</v>
      </c>
      <c r="K14" s="42">
        <v>6</v>
      </c>
      <c r="L14" s="33">
        <v>4</v>
      </c>
      <c r="M14" s="33">
        <v>1</v>
      </c>
      <c r="N14" s="33">
        <v>1</v>
      </c>
      <c r="O14" s="49">
        <v>1</v>
      </c>
    </row>
    <row r="15" spans="1:15" x14ac:dyDescent="0.2">
      <c r="A15" s="29" t="s">
        <v>77</v>
      </c>
      <c r="B15" s="32">
        <v>0</v>
      </c>
      <c r="C15" s="33">
        <v>1</v>
      </c>
      <c r="D15" s="32">
        <v>1</v>
      </c>
      <c r="E15" s="32">
        <v>1</v>
      </c>
      <c r="F15" s="33">
        <v>2</v>
      </c>
      <c r="G15" s="34">
        <v>0</v>
      </c>
      <c r="H15" s="33">
        <v>0</v>
      </c>
      <c r="I15" s="42">
        <v>0</v>
      </c>
      <c r="J15" s="42">
        <v>1</v>
      </c>
      <c r="K15" s="42">
        <v>1</v>
      </c>
      <c r="L15" s="33">
        <v>1</v>
      </c>
      <c r="M15" s="33">
        <v>1</v>
      </c>
      <c r="N15" s="33">
        <v>0</v>
      </c>
      <c r="O15" s="49">
        <v>0</v>
      </c>
    </row>
    <row r="16" spans="1:15" x14ac:dyDescent="0.2">
      <c r="A16" s="29" t="s">
        <v>78</v>
      </c>
      <c r="B16" s="32">
        <v>2</v>
      </c>
      <c r="C16" s="33">
        <v>2</v>
      </c>
      <c r="D16" s="32">
        <v>2</v>
      </c>
      <c r="E16" s="32">
        <v>1</v>
      </c>
      <c r="F16" s="33">
        <v>1</v>
      </c>
      <c r="G16" s="34">
        <v>1</v>
      </c>
      <c r="H16" s="33">
        <v>2</v>
      </c>
      <c r="I16" s="42">
        <v>2</v>
      </c>
      <c r="J16" s="42">
        <v>0</v>
      </c>
      <c r="K16" s="42">
        <v>1</v>
      </c>
      <c r="L16" s="33">
        <v>0</v>
      </c>
      <c r="M16" s="33">
        <v>0</v>
      </c>
      <c r="N16" s="33">
        <v>0</v>
      </c>
      <c r="O16" s="49">
        <v>0</v>
      </c>
    </row>
    <row r="17" spans="1:15" x14ac:dyDescent="0.2">
      <c r="A17" s="16" t="s">
        <v>42</v>
      </c>
      <c r="B17" s="32">
        <v>0</v>
      </c>
      <c r="C17" s="33">
        <v>1</v>
      </c>
      <c r="D17" s="32">
        <v>2</v>
      </c>
      <c r="E17" s="32">
        <v>2</v>
      </c>
      <c r="F17" s="33">
        <v>1</v>
      </c>
      <c r="G17" s="34">
        <v>1</v>
      </c>
      <c r="H17" s="33">
        <v>2</v>
      </c>
      <c r="I17" s="42">
        <v>1</v>
      </c>
      <c r="J17" s="42">
        <v>0</v>
      </c>
      <c r="K17" s="42">
        <v>0</v>
      </c>
      <c r="L17" s="33">
        <v>2</v>
      </c>
      <c r="M17" s="33">
        <v>3</v>
      </c>
      <c r="N17" s="33">
        <v>1</v>
      </c>
      <c r="O17" s="49">
        <v>0</v>
      </c>
    </row>
    <row r="18" spans="1:15" x14ac:dyDescent="0.2">
      <c r="A18" s="16" t="s">
        <v>52</v>
      </c>
      <c r="B18" s="32">
        <v>131</v>
      </c>
      <c r="C18" s="33">
        <v>190</v>
      </c>
      <c r="D18" s="32">
        <v>198</v>
      </c>
      <c r="E18" s="32">
        <v>200</v>
      </c>
      <c r="F18" s="33">
        <v>183</v>
      </c>
      <c r="G18" s="34">
        <v>133</v>
      </c>
      <c r="H18" s="33">
        <v>104</v>
      </c>
      <c r="I18" s="42">
        <v>87</v>
      </c>
      <c r="J18" s="42">
        <v>74</v>
      </c>
      <c r="K18" s="42">
        <v>55</v>
      </c>
      <c r="L18" s="33">
        <v>53</v>
      </c>
      <c r="M18" s="33">
        <v>32</v>
      </c>
      <c r="N18" s="33">
        <v>14</v>
      </c>
      <c r="O18" s="49">
        <v>4</v>
      </c>
    </row>
    <row r="19" spans="1:15" x14ac:dyDescent="0.2">
      <c r="A19" s="29" t="s">
        <v>83</v>
      </c>
      <c r="B19" s="35" t="s">
        <v>37</v>
      </c>
      <c r="C19" s="36" t="s">
        <v>37</v>
      </c>
      <c r="D19" s="35" t="s">
        <v>37</v>
      </c>
      <c r="E19" s="35" t="s">
        <v>37</v>
      </c>
      <c r="F19" s="36" t="s">
        <v>37</v>
      </c>
      <c r="G19" s="34">
        <v>0</v>
      </c>
      <c r="H19" s="33">
        <v>0</v>
      </c>
      <c r="I19" s="42">
        <v>0</v>
      </c>
      <c r="J19" s="42">
        <v>0</v>
      </c>
      <c r="K19" s="42">
        <v>0</v>
      </c>
      <c r="L19" s="33">
        <v>0</v>
      </c>
      <c r="M19" s="33">
        <v>0</v>
      </c>
      <c r="N19" s="33">
        <v>0</v>
      </c>
      <c r="O19" s="49">
        <v>0</v>
      </c>
    </row>
    <row r="20" spans="1:15" x14ac:dyDescent="0.2">
      <c r="A20" s="16" t="s">
        <v>53</v>
      </c>
      <c r="B20" s="32">
        <v>11</v>
      </c>
      <c r="C20" s="33">
        <v>19</v>
      </c>
      <c r="D20" s="32">
        <v>22</v>
      </c>
      <c r="E20" s="32">
        <v>15</v>
      </c>
      <c r="F20" s="33">
        <v>11</v>
      </c>
      <c r="G20" s="34">
        <v>2</v>
      </c>
      <c r="H20" s="33">
        <v>3</v>
      </c>
      <c r="I20" s="42">
        <v>4</v>
      </c>
      <c r="J20" s="42">
        <v>3</v>
      </c>
      <c r="K20" s="42">
        <v>2</v>
      </c>
      <c r="L20" s="33">
        <v>4</v>
      </c>
      <c r="M20" s="33">
        <v>0</v>
      </c>
      <c r="N20" s="33">
        <v>0</v>
      </c>
      <c r="O20" s="49">
        <v>0</v>
      </c>
    </row>
    <row r="21" spans="1:15" x14ac:dyDescent="0.2">
      <c r="A21" s="19" t="s">
        <v>38</v>
      </c>
      <c r="B21" s="32">
        <f>SUM(B13:B19)</f>
        <v>140</v>
      </c>
      <c r="C21" s="33">
        <f>SUM(C13:C19)</f>
        <v>203</v>
      </c>
      <c r="D21" s="32">
        <f>SUM(D13:D19)</f>
        <v>213</v>
      </c>
      <c r="E21" s="32">
        <f>SUM(E13:E20)</f>
        <v>226</v>
      </c>
      <c r="F21" s="33">
        <f>SUM(F13:F20)</f>
        <v>207</v>
      </c>
      <c r="G21" s="34">
        <f t="shared" ref="G21:K21" si="3">SUM(G13:G20)</f>
        <v>149</v>
      </c>
      <c r="H21" s="33">
        <f t="shared" si="3"/>
        <v>121</v>
      </c>
      <c r="I21" s="42">
        <f t="shared" si="3"/>
        <v>104</v>
      </c>
      <c r="J21" s="42">
        <f t="shared" si="3"/>
        <v>86</v>
      </c>
      <c r="K21" s="42">
        <f t="shared" si="3"/>
        <v>65</v>
      </c>
      <c r="L21" s="33">
        <f t="shared" ref="L21" si="4">SUM(L13:L20)</f>
        <v>64</v>
      </c>
      <c r="M21" s="33">
        <f t="shared" ref="M21:O21" si="5">SUM(M13:M20)</f>
        <v>37</v>
      </c>
      <c r="N21" s="33">
        <f t="shared" si="5"/>
        <v>16</v>
      </c>
      <c r="O21" s="49">
        <f t="shared" si="5"/>
        <v>5</v>
      </c>
    </row>
    <row r="22" spans="1:15" ht="14.25" x14ac:dyDescent="0.2">
      <c r="A22" s="68" t="s">
        <v>54</v>
      </c>
      <c r="B22" s="69"/>
      <c r="C22" s="14"/>
      <c r="D22" s="14"/>
      <c r="E22" s="14"/>
      <c r="F22" s="14"/>
      <c r="G22" s="14"/>
      <c r="H22" s="14"/>
      <c r="I22" s="14"/>
      <c r="J22" s="14"/>
      <c r="K22" s="14"/>
      <c r="L22" s="14"/>
      <c r="M22" s="14"/>
      <c r="N22" s="14"/>
      <c r="O22" s="15"/>
    </row>
    <row r="23" spans="1:15" x14ac:dyDescent="0.2">
      <c r="A23" s="16" t="s">
        <v>55</v>
      </c>
      <c r="B23" s="32">
        <v>0</v>
      </c>
      <c r="C23" s="33">
        <v>0</v>
      </c>
      <c r="D23" s="32">
        <v>0</v>
      </c>
      <c r="E23" s="32">
        <v>0</v>
      </c>
      <c r="F23" s="33">
        <v>0</v>
      </c>
      <c r="G23" s="34">
        <v>0</v>
      </c>
      <c r="H23" s="33">
        <v>0</v>
      </c>
      <c r="I23" s="42">
        <v>0</v>
      </c>
      <c r="J23" s="42">
        <v>0</v>
      </c>
      <c r="K23" s="42">
        <v>0</v>
      </c>
      <c r="L23" s="33">
        <v>0</v>
      </c>
      <c r="M23" s="33">
        <v>0</v>
      </c>
      <c r="N23" s="33">
        <v>0</v>
      </c>
      <c r="O23" s="49">
        <v>0</v>
      </c>
    </row>
    <row r="24" spans="1:15" x14ac:dyDescent="0.2">
      <c r="A24" s="16" t="s">
        <v>56</v>
      </c>
      <c r="B24" s="32">
        <v>0</v>
      </c>
      <c r="C24" s="33">
        <v>0</v>
      </c>
      <c r="D24" s="32">
        <v>0</v>
      </c>
      <c r="E24" s="32">
        <v>0</v>
      </c>
      <c r="F24" s="33">
        <v>0</v>
      </c>
      <c r="G24" s="34">
        <v>0</v>
      </c>
      <c r="H24" s="33">
        <v>0</v>
      </c>
      <c r="I24" s="42">
        <v>0</v>
      </c>
      <c r="J24" s="42">
        <v>0</v>
      </c>
      <c r="K24" s="42">
        <v>0</v>
      </c>
      <c r="L24" s="33">
        <v>0</v>
      </c>
      <c r="M24" s="33">
        <v>0</v>
      </c>
      <c r="N24" s="33">
        <v>0</v>
      </c>
      <c r="O24" s="49">
        <v>0</v>
      </c>
    </row>
    <row r="25" spans="1:15" x14ac:dyDescent="0.2">
      <c r="A25" s="16" t="s">
        <v>57</v>
      </c>
      <c r="B25" s="32">
        <v>22</v>
      </c>
      <c r="C25" s="33">
        <v>22</v>
      </c>
      <c r="D25" s="32">
        <v>20</v>
      </c>
      <c r="E25" s="32">
        <v>13</v>
      </c>
      <c r="F25" s="33">
        <v>12</v>
      </c>
      <c r="G25" s="34">
        <v>12</v>
      </c>
      <c r="H25" s="33">
        <v>12</v>
      </c>
      <c r="I25" s="42">
        <v>3</v>
      </c>
      <c r="J25" s="42">
        <v>6</v>
      </c>
      <c r="K25" s="42">
        <v>1</v>
      </c>
      <c r="L25" s="33">
        <v>3</v>
      </c>
      <c r="M25" s="33">
        <v>3</v>
      </c>
      <c r="N25" s="33">
        <v>0</v>
      </c>
      <c r="O25" s="49">
        <v>0</v>
      </c>
    </row>
    <row r="26" spans="1:15" x14ac:dyDescent="0.2">
      <c r="A26" s="16" t="s">
        <v>58</v>
      </c>
      <c r="B26" s="32">
        <v>44</v>
      </c>
      <c r="C26" s="33">
        <v>79</v>
      </c>
      <c r="D26" s="32">
        <v>94</v>
      </c>
      <c r="E26" s="32">
        <v>84</v>
      </c>
      <c r="F26" s="33">
        <v>73</v>
      </c>
      <c r="G26" s="34">
        <v>56</v>
      </c>
      <c r="H26" s="33">
        <v>44</v>
      </c>
      <c r="I26" s="42">
        <v>38</v>
      </c>
      <c r="J26" s="42">
        <v>32</v>
      </c>
      <c r="K26" s="42">
        <v>28</v>
      </c>
      <c r="L26" s="33">
        <v>21</v>
      </c>
      <c r="M26" s="33">
        <v>14</v>
      </c>
      <c r="N26" s="33">
        <v>6</v>
      </c>
      <c r="O26" s="49">
        <v>2</v>
      </c>
    </row>
    <row r="27" spans="1:15" x14ac:dyDescent="0.2">
      <c r="A27" s="16" t="s">
        <v>59</v>
      </c>
      <c r="B27" s="32">
        <v>30</v>
      </c>
      <c r="C27" s="33">
        <v>40</v>
      </c>
      <c r="D27" s="32">
        <v>34</v>
      </c>
      <c r="E27" s="32">
        <v>47</v>
      </c>
      <c r="F27" s="33">
        <v>48</v>
      </c>
      <c r="G27" s="34">
        <v>28</v>
      </c>
      <c r="H27" s="33">
        <v>25</v>
      </c>
      <c r="I27" s="42">
        <v>17</v>
      </c>
      <c r="J27" s="42">
        <v>15</v>
      </c>
      <c r="K27" s="42">
        <v>9</v>
      </c>
      <c r="L27" s="33">
        <v>16</v>
      </c>
      <c r="M27" s="33">
        <v>4</v>
      </c>
      <c r="N27" s="33">
        <v>4</v>
      </c>
      <c r="O27" s="49">
        <v>1</v>
      </c>
    </row>
    <row r="28" spans="1:15" x14ac:dyDescent="0.2">
      <c r="A28" s="16" t="s">
        <v>60</v>
      </c>
      <c r="B28" s="32">
        <v>19</v>
      </c>
      <c r="C28" s="33">
        <v>39</v>
      </c>
      <c r="D28" s="32">
        <v>36</v>
      </c>
      <c r="E28" s="32">
        <v>27</v>
      </c>
      <c r="F28" s="33">
        <v>22</v>
      </c>
      <c r="G28" s="34">
        <v>18</v>
      </c>
      <c r="H28" s="33">
        <v>17</v>
      </c>
      <c r="I28" s="42">
        <v>23</v>
      </c>
      <c r="J28" s="42">
        <v>10</v>
      </c>
      <c r="K28" s="42">
        <v>7</v>
      </c>
      <c r="L28" s="33">
        <v>7</v>
      </c>
      <c r="M28" s="33">
        <v>6</v>
      </c>
      <c r="N28" s="33">
        <v>2</v>
      </c>
      <c r="O28" s="49">
        <v>0</v>
      </c>
    </row>
    <row r="29" spans="1:15" x14ac:dyDescent="0.2">
      <c r="A29" s="16" t="s">
        <v>45</v>
      </c>
      <c r="B29" s="32">
        <v>24</v>
      </c>
      <c r="C29" s="33">
        <v>25</v>
      </c>
      <c r="D29" s="32">
        <v>31</v>
      </c>
      <c r="E29" s="32">
        <v>38</v>
      </c>
      <c r="F29" s="33">
        <v>35</v>
      </c>
      <c r="G29" s="34">
        <v>26</v>
      </c>
      <c r="H29" s="33">
        <v>18</v>
      </c>
      <c r="I29" s="42">
        <v>15</v>
      </c>
      <c r="J29" s="42">
        <v>14</v>
      </c>
      <c r="K29" s="42">
        <v>11</v>
      </c>
      <c r="L29" s="33">
        <v>10</v>
      </c>
      <c r="M29" s="33">
        <v>6</v>
      </c>
      <c r="N29" s="33">
        <v>2</v>
      </c>
      <c r="O29" s="49">
        <v>1</v>
      </c>
    </row>
    <row r="30" spans="1:15" x14ac:dyDescent="0.2">
      <c r="A30" s="16" t="s">
        <v>46</v>
      </c>
      <c r="B30" s="32">
        <v>12</v>
      </c>
      <c r="C30" s="33">
        <v>17</v>
      </c>
      <c r="D30" s="32">
        <v>20</v>
      </c>
      <c r="E30" s="32">
        <v>17</v>
      </c>
      <c r="F30" s="33">
        <v>17</v>
      </c>
      <c r="G30" s="34">
        <v>9</v>
      </c>
      <c r="H30" s="33">
        <v>5</v>
      </c>
      <c r="I30" s="42">
        <v>8</v>
      </c>
      <c r="J30" s="42">
        <v>9</v>
      </c>
      <c r="K30" s="42">
        <v>9</v>
      </c>
      <c r="L30" s="33">
        <v>7</v>
      </c>
      <c r="M30" s="33">
        <v>4</v>
      </c>
      <c r="N30" s="33">
        <v>2</v>
      </c>
      <c r="O30" s="49">
        <v>1</v>
      </c>
    </row>
    <row r="31" spans="1:15" x14ac:dyDescent="0.2">
      <c r="A31" s="16" t="s">
        <v>61</v>
      </c>
      <c r="B31" s="32">
        <v>0</v>
      </c>
      <c r="C31" s="33">
        <v>0</v>
      </c>
      <c r="D31" s="32">
        <v>0</v>
      </c>
      <c r="E31" s="32">
        <v>0</v>
      </c>
      <c r="F31" s="33">
        <v>0</v>
      </c>
      <c r="G31" s="34">
        <v>0</v>
      </c>
      <c r="H31" s="33">
        <v>0</v>
      </c>
      <c r="I31" s="42">
        <v>0</v>
      </c>
      <c r="J31" s="42">
        <v>0</v>
      </c>
      <c r="K31" s="42">
        <v>0</v>
      </c>
      <c r="L31" s="33">
        <v>0</v>
      </c>
      <c r="M31" s="33">
        <v>0</v>
      </c>
      <c r="N31" s="33">
        <v>0</v>
      </c>
      <c r="O31" s="49">
        <v>0</v>
      </c>
    </row>
    <row r="32" spans="1:15" x14ac:dyDescent="0.2">
      <c r="A32" s="16" t="s">
        <v>62</v>
      </c>
      <c r="B32" s="32">
        <v>0</v>
      </c>
      <c r="C32" s="33">
        <v>0</v>
      </c>
      <c r="D32" s="32">
        <v>0</v>
      </c>
      <c r="E32" s="32">
        <v>0</v>
      </c>
      <c r="F32" s="33">
        <v>0</v>
      </c>
      <c r="G32" s="34">
        <v>0</v>
      </c>
      <c r="H32" s="33">
        <v>0</v>
      </c>
      <c r="I32" s="42">
        <v>0</v>
      </c>
      <c r="J32" s="42">
        <v>0</v>
      </c>
      <c r="K32" s="42">
        <v>0</v>
      </c>
      <c r="L32" s="33">
        <v>0</v>
      </c>
      <c r="M32" s="33">
        <v>0</v>
      </c>
      <c r="N32" s="33">
        <v>0</v>
      </c>
      <c r="O32" s="49">
        <v>0</v>
      </c>
    </row>
    <row r="33" spans="1:15" x14ac:dyDescent="0.2">
      <c r="A33" s="19" t="s">
        <v>38</v>
      </c>
      <c r="B33" s="32">
        <f t="shared" ref="B33:K33" si="6">SUM(B23:B32)</f>
        <v>151</v>
      </c>
      <c r="C33" s="33">
        <f t="shared" si="6"/>
        <v>222</v>
      </c>
      <c r="D33" s="32">
        <f t="shared" si="6"/>
        <v>235</v>
      </c>
      <c r="E33" s="32">
        <f t="shared" si="6"/>
        <v>226</v>
      </c>
      <c r="F33" s="33">
        <f t="shared" si="6"/>
        <v>207</v>
      </c>
      <c r="G33" s="34">
        <f>SUM(G23:G32)</f>
        <v>149</v>
      </c>
      <c r="H33" s="33">
        <f>SUM(H23:H32)</f>
        <v>121</v>
      </c>
      <c r="I33" s="42">
        <f t="shared" si="6"/>
        <v>104</v>
      </c>
      <c r="J33" s="42">
        <f t="shared" si="6"/>
        <v>86</v>
      </c>
      <c r="K33" s="42">
        <f t="shared" si="6"/>
        <v>65</v>
      </c>
      <c r="L33" s="33">
        <f t="shared" ref="L33" si="7">SUM(L23:L32)</f>
        <v>64</v>
      </c>
      <c r="M33" s="33">
        <f t="shared" ref="M33:O33" si="8">SUM(M23:M32)</f>
        <v>37</v>
      </c>
      <c r="N33" s="33">
        <f t="shared" si="8"/>
        <v>16</v>
      </c>
      <c r="O33" s="49">
        <f t="shared" si="8"/>
        <v>5</v>
      </c>
    </row>
    <row r="34" spans="1:15" ht="14.25" x14ac:dyDescent="0.2">
      <c r="A34" s="73" t="s">
        <v>63</v>
      </c>
      <c r="B34" s="74"/>
      <c r="C34" s="28"/>
      <c r="D34" s="28"/>
      <c r="E34" s="28"/>
      <c r="F34" s="28"/>
      <c r="G34" s="28"/>
      <c r="H34" s="28"/>
      <c r="I34" s="28"/>
      <c r="J34" s="28"/>
      <c r="K34" s="28"/>
      <c r="L34" s="28"/>
      <c r="M34" s="28"/>
      <c r="N34" s="28"/>
      <c r="O34" s="25"/>
    </row>
    <row r="35" spans="1:15" x14ac:dyDescent="0.2">
      <c r="A35" s="16" t="s">
        <v>64</v>
      </c>
      <c r="B35" s="27">
        <v>33.880000000000003</v>
      </c>
      <c r="C35" s="44">
        <v>33.493499999999997</v>
      </c>
      <c r="D35" s="45">
        <v>33.908299999999997</v>
      </c>
      <c r="E35" s="45">
        <v>34.385899999999999</v>
      </c>
      <c r="F35" s="44">
        <v>34.655200000000001</v>
      </c>
      <c r="G35" s="46">
        <v>33.369999999999997</v>
      </c>
      <c r="H35" s="44">
        <v>33.22</v>
      </c>
      <c r="I35" s="47">
        <v>35.14</v>
      </c>
      <c r="J35" s="47">
        <v>34.94</v>
      </c>
      <c r="K35" s="47">
        <v>35.68</v>
      </c>
      <c r="L35" s="44">
        <v>34.94</v>
      </c>
      <c r="M35" s="44">
        <v>35.15</v>
      </c>
      <c r="N35" s="44">
        <v>36</v>
      </c>
      <c r="O35" s="51">
        <v>36.659999999999997</v>
      </c>
    </row>
    <row r="36" spans="1:15" x14ac:dyDescent="0.2">
      <c r="A36" s="16" t="s">
        <v>65</v>
      </c>
      <c r="B36" s="27">
        <v>8.9697300000000002</v>
      </c>
      <c r="C36" s="44">
        <v>8.6161600000000007</v>
      </c>
      <c r="D36" s="45">
        <v>8.9769199999999998</v>
      </c>
      <c r="E36" s="45">
        <v>9.0845699999999994</v>
      </c>
      <c r="F36" s="44">
        <v>8.9372100000000003</v>
      </c>
      <c r="G36" s="46">
        <v>8.7449999999999992</v>
      </c>
      <c r="H36" s="44">
        <v>8.06</v>
      </c>
      <c r="I36" s="47">
        <v>8.4</v>
      </c>
      <c r="J36" s="47">
        <v>9.16</v>
      </c>
      <c r="K36" s="47">
        <v>10.220000000000001</v>
      </c>
      <c r="L36" s="44">
        <v>9.44</v>
      </c>
      <c r="M36" s="44">
        <v>10.23</v>
      </c>
      <c r="N36" s="44">
        <v>11.14</v>
      </c>
      <c r="O36" s="51">
        <v>11.56</v>
      </c>
    </row>
    <row r="37" spans="1:15" x14ac:dyDescent="0.2">
      <c r="A37" s="68" t="s">
        <v>66</v>
      </c>
      <c r="B37" s="69"/>
      <c r="C37" s="14"/>
      <c r="D37" s="14"/>
      <c r="E37" s="14"/>
      <c r="F37" s="14"/>
      <c r="G37" s="14"/>
      <c r="H37" s="14"/>
      <c r="I37" s="14"/>
      <c r="J37" s="14"/>
      <c r="K37" s="14"/>
      <c r="L37" s="14"/>
      <c r="M37" s="14"/>
      <c r="N37" s="14"/>
      <c r="O37" s="15"/>
    </row>
    <row r="38" spans="1:15" x14ac:dyDescent="0.2">
      <c r="A38" s="16" t="s">
        <v>67</v>
      </c>
      <c r="B38" s="32">
        <v>33</v>
      </c>
      <c r="C38" s="33">
        <v>46</v>
      </c>
      <c r="D38" s="32">
        <v>58</v>
      </c>
      <c r="E38" s="32">
        <v>53</v>
      </c>
      <c r="F38" s="33">
        <v>50</v>
      </c>
      <c r="G38" s="34">
        <v>34</v>
      </c>
      <c r="H38" s="33">
        <v>23</v>
      </c>
      <c r="I38" s="42">
        <v>19</v>
      </c>
      <c r="J38" s="42">
        <v>14</v>
      </c>
      <c r="K38" s="42">
        <v>16</v>
      </c>
      <c r="L38" s="33">
        <v>20</v>
      </c>
      <c r="M38" s="33">
        <v>10</v>
      </c>
      <c r="N38" s="33">
        <v>5</v>
      </c>
      <c r="O38" s="49">
        <v>2</v>
      </c>
    </row>
    <row r="39" spans="1:15" x14ac:dyDescent="0.2">
      <c r="A39" s="16" t="s">
        <v>68</v>
      </c>
      <c r="B39" s="32">
        <v>118</v>
      </c>
      <c r="C39" s="33">
        <v>176</v>
      </c>
      <c r="D39" s="32">
        <v>177</v>
      </c>
      <c r="E39" s="32">
        <v>173</v>
      </c>
      <c r="F39" s="33">
        <v>157</v>
      </c>
      <c r="G39" s="34">
        <v>115</v>
      </c>
      <c r="H39" s="33">
        <v>98</v>
      </c>
      <c r="I39" s="42">
        <v>85</v>
      </c>
      <c r="J39" s="42">
        <v>72</v>
      </c>
      <c r="K39" s="42">
        <v>49</v>
      </c>
      <c r="L39" s="33">
        <v>44</v>
      </c>
      <c r="M39" s="33">
        <v>27</v>
      </c>
      <c r="N39" s="33">
        <v>11</v>
      </c>
      <c r="O39" s="49">
        <v>3</v>
      </c>
    </row>
    <row r="40" spans="1:15" ht="13.5" thickBot="1" x14ac:dyDescent="0.25">
      <c r="A40" s="22" t="s">
        <v>38</v>
      </c>
      <c r="B40" s="38">
        <f t="shared" ref="B40:K40" si="9">SUM(B38:B39)</f>
        <v>151</v>
      </c>
      <c r="C40" s="39">
        <f>SUM(C38:C39)</f>
        <v>222</v>
      </c>
      <c r="D40" s="38">
        <f t="shared" si="9"/>
        <v>235</v>
      </c>
      <c r="E40" s="38">
        <f t="shared" si="9"/>
        <v>226</v>
      </c>
      <c r="F40" s="39">
        <f t="shared" si="9"/>
        <v>207</v>
      </c>
      <c r="G40" s="40">
        <f>SUM(G38:G39)</f>
        <v>149</v>
      </c>
      <c r="H40" s="39">
        <f>SUM(H38:H39)</f>
        <v>121</v>
      </c>
      <c r="I40" s="43">
        <f t="shared" si="9"/>
        <v>104</v>
      </c>
      <c r="J40" s="43">
        <f t="shared" si="9"/>
        <v>86</v>
      </c>
      <c r="K40" s="43">
        <f t="shared" si="9"/>
        <v>65</v>
      </c>
      <c r="L40" s="39">
        <f t="shared" ref="L40" si="10">SUM(L38:L39)</f>
        <v>64</v>
      </c>
      <c r="M40" s="39">
        <f t="shared" ref="M40:O40" si="11">SUM(M38:M39)</f>
        <v>37</v>
      </c>
      <c r="N40" s="39">
        <f t="shared" si="11"/>
        <v>16</v>
      </c>
      <c r="O40" s="50">
        <f t="shared" si="11"/>
        <v>5</v>
      </c>
    </row>
    <row r="41" spans="1:15" ht="13.5" thickTop="1" x14ac:dyDescent="0.2"/>
    <row r="42" spans="1:15" ht="75" customHeight="1" x14ac:dyDescent="0.2">
      <c r="A42" s="70" t="s">
        <v>76</v>
      </c>
      <c r="B42" s="70"/>
      <c r="C42" s="70"/>
      <c r="D42" s="70"/>
      <c r="E42" s="70"/>
      <c r="F42" s="70"/>
      <c r="G42" s="70"/>
      <c r="H42" s="70"/>
      <c r="I42" s="70"/>
      <c r="J42" s="70"/>
      <c r="K42" s="70"/>
      <c r="L42" s="70"/>
      <c r="M42" s="70"/>
      <c r="N42" s="70"/>
      <c r="O42" s="70"/>
    </row>
    <row r="43" spans="1:15" ht="21" customHeight="1" x14ac:dyDescent="0.2">
      <c r="A43" s="41" t="s">
        <v>74</v>
      </c>
      <c r="B43" s="41"/>
      <c r="C43" s="41"/>
      <c r="D43" s="41"/>
      <c r="E43" s="41"/>
      <c r="F43" s="41"/>
      <c r="G43" s="41"/>
      <c r="H43" s="41"/>
      <c r="I43" s="41"/>
      <c r="J43" s="41"/>
      <c r="K43" s="41"/>
      <c r="L43" s="41"/>
      <c r="M43" s="41"/>
      <c r="N43" s="41"/>
      <c r="O43" s="41"/>
    </row>
    <row r="44" spans="1:15" ht="45" customHeight="1" x14ac:dyDescent="0.2">
      <c r="A44" s="71" t="s">
        <v>69</v>
      </c>
      <c r="B44" s="71"/>
      <c r="C44" s="71"/>
      <c r="D44" s="71"/>
      <c r="E44" s="71"/>
      <c r="F44" s="71"/>
      <c r="G44" s="71"/>
      <c r="H44" s="71"/>
      <c r="I44" s="71"/>
      <c r="J44" s="71"/>
      <c r="K44" s="71"/>
      <c r="L44" s="71"/>
      <c r="M44" s="71"/>
      <c r="N44" s="71"/>
      <c r="O44" s="71"/>
    </row>
    <row r="51" spans="2:14" x14ac:dyDescent="0.2">
      <c r="B51" s="24"/>
      <c r="C51" s="24"/>
      <c r="D51" s="24"/>
      <c r="E51" s="24"/>
      <c r="F51" s="24"/>
      <c r="G51" s="24"/>
      <c r="H51" s="24"/>
      <c r="I51" s="24"/>
      <c r="J51" s="24"/>
      <c r="K51" s="24"/>
      <c r="L51" s="24"/>
      <c r="M51" s="24"/>
      <c r="N51" s="24"/>
    </row>
    <row r="52" spans="2:14" x14ac:dyDescent="0.2">
      <c r="B52" s="24"/>
      <c r="C52" s="24"/>
      <c r="D52" s="24"/>
      <c r="E52" s="24"/>
      <c r="F52" s="24"/>
      <c r="G52" s="24"/>
      <c r="H52" s="24"/>
      <c r="I52" s="24"/>
      <c r="J52" s="24"/>
      <c r="K52" s="24"/>
      <c r="L52" s="24"/>
      <c r="M52" s="24"/>
      <c r="N52" s="24"/>
    </row>
  </sheetData>
  <mergeCells count="9">
    <mergeCell ref="A37:B37"/>
    <mergeCell ref="A42:O42"/>
    <mergeCell ref="A44:O44"/>
    <mergeCell ref="A2:O2"/>
    <mergeCell ref="A3:O3"/>
    <mergeCell ref="A4:O4"/>
    <mergeCell ref="A12:B12"/>
    <mergeCell ref="A22:B22"/>
    <mergeCell ref="A34:B34"/>
  </mergeCells>
  <printOptions horizontalCentered="1"/>
  <pageMargins left="0.5" right="0.5"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Q52"/>
  <sheetViews>
    <sheetView workbookViewId="0">
      <selection activeCell="A2" sqref="A2:P2"/>
    </sheetView>
  </sheetViews>
  <sheetFormatPr defaultRowHeight="12.75" x14ac:dyDescent="0.2"/>
  <cols>
    <col min="1" max="1" width="34.5703125" customWidth="1"/>
    <col min="2" max="2" width="9.140625" style="9" hidden="1" customWidth="1"/>
    <col min="3" max="8" width="9.7109375" style="9" hidden="1" customWidth="1"/>
    <col min="9" max="15" width="9.7109375" style="9" customWidth="1"/>
    <col min="16" max="16" width="9.7109375" customWidth="1"/>
  </cols>
  <sheetData>
    <row r="2" spans="1:17" ht="15.75" x14ac:dyDescent="0.25">
      <c r="A2" s="72" t="s">
        <v>93</v>
      </c>
      <c r="B2" s="72"/>
      <c r="C2" s="72"/>
      <c r="D2" s="72"/>
      <c r="E2" s="72"/>
      <c r="F2" s="72"/>
      <c r="G2" s="72"/>
      <c r="H2" s="72"/>
      <c r="I2" s="72"/>
      <c r="J2" s="72"/>
      <c r="K2" s="72"/>
      <c r="L2" s="72"/>
      <c r="M2" s="72"/>
      <c r="N2" s="72"/>
      <c r="O2" s="72"/>
      <c r="P2" s="72"/>
    </row>
    <row r="3" spans="1:17" ht="15" x14ac:dyDescent="0.25">
      <c r="A3" s="66" t="s">
        <v>92</v>
      </c>
      <c r="B3" s="66"/>
      <c r="C3" s="66"/>
      <c r="D3" s="66"/>
      <c r="E3" s="66"/>
      <c r="F3" s="66"/>
      <c r="G3" s="66"/>
      <c r="H3" s="66"/>
      <c r="I3" s="66"/>
      <c r="J3" s="66"/>
      <c r="K3" s="66"/>
      <c r="L3" s="66"/>
      <c r="M3" s="66"/>
      <c r="N3" s="66"/>
      <c r="O3" s="66"/>
      <c r="P3" s="66"/>
    </row>
    <row r="4" spans="1:17" ht="15" x14ac:dyDescent="0.25">
      <c r="A4" s="66" t="s">
        <v>47</v>
      </c>
      <c r="B4" s="66"/>
      <c r="C4" s="66"/>
      <c r="D4" s="66"/>
      <c r="E4" s="66"/>
      <c r="F4" s="66"/>
      <c r="G4" s="66"/>
      <c r="H4" s="66"/>
      <c r="I4" s="66"/>
      <c r="J4" s="66"/>
      <c r="K4" s="66"/>
      <c r="L4" s="66"/>
      <c r="M4" s="66"/>
      <c r="N4" s="66"/>
      <c r="O4" s="66"/>
      <c r="P4" s="66"/>
    </row>
    <row r="6" spans="1:17" ht="13.5" thickBot="1" x14ac:dyDescent="0.25"/>
    <row r="7" spans="1:17" ht="13.5" thickTop="1" x14ac:dyDescent="0.2">
      <c r="A7" s="10"/>
      <c r="B7" s="11">
        <v>2004</v>
      </c>
      <c r="C7" s="26" t="s">
        <v>41</v>
      </c>
      <c r="D7" s="11" t="s">
        <v>70</v>
      </c>
      <c r="E7" s="26" t="s">
        <v>71</v>
      </c>
      <c r="F7" s="26" t="s">
        <v>72</v>
      </c>
      <c r="G7" s="11" t="s">
        <v>75</v>
      </c>
      <c r="H7" s="31" t="s">
        <v>79</v>
      </c>
      <c r="I7" s="11" t="s">
        <v>81</v>
      </c>
      <c r="J7" s="31" t="s">
        <v>82</v>
      </c>
      <c r="K7" s="11" t="s">
        <v>84</v>
      </c>
      <c r="L7" s="11" t="s">
        <v>85</v>
      </c>
      <c r="M7" s="11" t="s">
        <v>86</v>
      </c>
      <c r="N7" s="26" t="s">
        <v>88</v>
      </c>
      <c r="O7" s="11" t="s">
        <v>89</v>
      </c>
      <c r="P7" s="48" t="s">
        <v>90</v>
      </c>
    </row>
    <row r="8" spans="1:17" x14ac:dyDescent="0.2">
      <c r="A8" s="13" t="s">
        <v>48</v>
      </c>
      <c r="B8" s="14"/>
      <c r="C8" s="14"/>
      <c r="D8" s="14"/>
      <c r="E8" s="14"/>
      <c r="F8" s="14"/>
      <c r="G8" s="14"/>
      <c r="H8" s="14"/>
      <c r="I8" s="14"/>
      <c r="J8" s="14"/>
      <c r="K8" s="14"/>
      <c r="L8" s="14"/>
      <c r="M8" s="14"/>
      <c r="N8" s="14"/>
      <c r="O8" s="14"/>
      <c r="P8" s="15"/>
    </row>
    <row r="9" spans="1:17" x14ac:dyDescent="0.2">
      <c r="A9" s="16" t="s">
        <v>43</v>
      </c>
      <c r="B9" s="18">
        <v>356</v>
      </c>
      <c r="C9" s="32">
        <v>234</v>
      </c>
      <c r="D9" s="33">
        <v>178</v>
      </c>
      <c r="E9" s="32">
        <v>131</v>
      </c>
      <c r="F9" s="32">
        <v>88</v>
      </c>
      <c r="G9" s="33">
        <v>75</v>
      </c>
      <c r="H9" s="34">
        <v>65</v>
      </c>
      <c r="I9" s="33">
        <v>57</v>
      </c>
      <c r="J9" s="34">
        <v>69</v>
      </c>
      <c r="K9" s="33">
        <v>56</v>
      </c>
      <c r="L9" s="33">
        <v>30</v>
      </c>
      <c r="M9" s="33">
        <v>40</v>
      </c>
      <c r="N9" s="32">
        <v>58</v>
      </c>
      <c r="O9" s="33">
        <v>51</v>
      </c>
      <c r="P9" s="49">
        <v>45</v>
      </c>
    </row>
    <row r="10" spans="1:17" x14ac:dyDescent="0.2">
      <c r="A10" s="16" t="s">
        <v>44</v>
      </c>
      <c r="B10" s="18">
        <v>8</v>
      </c>
      <c r="C10" s="32">
        <v>6</v>
      </c>
      <c r="D10" s="33">
        <v>3</v>
      </c>
      <c r="E10" s="32">
        <v>3</v>
      </c>
      <c r="F10" s="32">
        <v>0</v>
      </c>
      <c r="G10" s="33">
        <v>3</v>
      </c>
      <c r="H10" s="34">
        <v>2</v>
      </c>
      <c r="I10" s="33">
        <v>2</v>
      </c>
      <c r="J10" s="34">
        <v>0</v>
      </c>
      <c r="K10" s="33">
        <v>0</v>
      </c>
      <c r="L10" s="33">
        <v>0</v>
      </c>
      <c r="M10" s="33">
        <v>1</v>
      </c>
      <c r="N10" s="32">
        <v>2</v>
      </c>
      <c r="O10" s="33">
        <v>0</v>
      </c>
      <c r="P10" s="49">
        <v>0</v>
      </c>
    </row>
    <row r="11" spans="1:17" x14ac:dyDescent="0.2">
      <c r="A11" s="19" t="s">
        <v>38</v>
      </c>
      <c r="B11" s="18">
        <f t="shared" ref="B11:J11" si="0">SUM(B9:B10)</f>
        <v>364</v>
      </c>
      <c r="C11" s="32">
        <f t="shared" si="0"/>
        <v>240</v>
      </c>
      <c r="D11" s="33">
        <f t="shared" si="0"/>
        <v>181</v>
      </c>
      <c r="E11" s="32">
        <f t="shared" si="0"/>
        <v>134</v>
      </c>
      <c r="F11" s="32">
        <f t="shared" si="0"/>
        <v>88</v>
      </c>
      <c r="G11" s="33">
        <f t="shared" si="0"/>
        <v>78</v>
      </c>
      <c r="H11" s="34">
        <f>SUM(H9:H10)</f>
        <v>67</v>
      </c>
      <c r="I11" s="33">
        <f>SUM(I9:I10)</f>
        <v>59</v>
      </c>
      <c r="J11" s="34">
        <f t="shared" si="0"/>
        <v>69</v>
      </c>
      <c r="K11" s="33">
        <f t="shared" ref="K11" si="1">SUM(K9:K10)</f>
        <v>56</v>
      </c>
      <c r="L11" s="33">
        <f t="shared" ref="L11:P11" si="2">SUM(L9:L10)</f>
        <v>30</v>
      </c>
      <c r="M11" s="33">
        <f t="shared" ref="M11:O11" si="3">SUM(M9:M10)</f>
        <v>41</v>
      </c>
      <c r="N11" s="32">
        <f t="shared" si="3"/>
        <v>60</v>
      </c>
      <c r="O11" s="33">
        <f t="shared" si="3"/>
        <v>51</v>
      </c>
      <c r="P11" s="49">
        <f t="shared" si="2"/>
        <v>45</v>
      </c>
    </row>
    <row r="12" spans="1:17" ht="14.25" x14ac:dyDescent="0.2">
      <c r="A12" s="68" t="s">
        <v>49</v>
      </c>
      <c r="B12" s="69"/>
      <c r="C12" s="69"/>
      <c r="D12" s="14"/>
      <c r="E12" s="14"/>
      <c r="F12" s="14"/>
      <c r="G12" s="14"/>
      <c r="H12" s="14"/>
      <c r="I12" s="14"/>
      <c r="J12" s="14"/>
      <c r="K12" s="14"/>
      <c r="L12" s="14"/>
      <c r="M12" s="14"/>
      <c r="N12" s="14"/>
      <c r="O12" s="14"/>
      <c r="P12" s="15"/>
      <c r="Q12" t="s">
        <v>73</v>
      </c>
    </row>
    <row r="13" spans="1:17" x14ac:dyDescent="0.2">
      <c r="A13" s="16" t="s">
        <v>50</v>
      </c>
      <c r="B13" s="17">
        <v>2</v>
      </c>
      <c r="C13" s="32">
        <v>1</v>
      </c>
      <c r="D13" s="33">
        <v>1</v>
      </c>
      <c r="E13" s="32">
        <v>2</v>
      </c>
      <c r="F13" s="32">
        <v>1</v>
      </c>
      <c r="G13" s="33">
        <v>0</v>
      </c>
      <c r="H13" s="34">
        <v>0</v>
      </c>
      <c r="I13" s="33">
        <v>0</v>
      </c>
      <c r="J13" s="34">
        <v>0</v>
      </c>
      <c r="K13" s="33">
        <v>0</v>
      </c>
      <c r="L13" s="33">
        <v>0</v>
      </c>
      <c r="M13" s="33">
        <v>0</v>
      </c>
      <c r="N13" s="32">
        <v>1</v>
      </c>
      <c r="O13" s="33">
        <v>0</v>
      </c>
      <c r="P13" s="49">
        <v>0</v>
      </c>
    </row>
    <row r="14" spans="1:17" x14ac:dyDescent="0.2">
      <c r="A14" s="16" t="s">
        <v>51</v>
      </c>
      <c r="B14" s="17">
        <v>18</v>
      </c>
      <c r="C14" s="32">
        <v>11</v>
      </c>
      <c r="D14" s="33">
        <v>9</v>
      </c>
      <c r="E14" s="32">
        <v>10</v>
      </c>
      <c r="F14" s="32">
        <v>6</v>
      </c>
      <c r="G14" s="33">
        <v>9</v>
      </c>
      <c r="H14" s="34">
        <v>4</v>
      </c>
      <c r="I14" s="33">
        <v>0</v>
      </c>
      <c r="J14" s="34">
        <v>2</v>
      </c>
      <c r="K14" s="33">
        <v>2</v>
      </c>
      <c r="L14" s="33">
        <v>2</v>
      </c>
      <c r="M14" s="33">
        <v>7</v>
      </c>
      <c r="N14" s="32">
        <v>11</v>
      </c>
      <c r="O14" s="33">
        <v>5</v>
      </c>
      <c r="P14" s="49">
        <v>2</v>
      </c>
    </row>
    <row r="15" spans="1:17" x14ac:dyDescent="0.2">
      <c r="A15" s="29" t="s">
        <v>77</v>
      </c>
      <c r="B15" s="17">
        <v>2</v>
      </c>
      <c r="C15" s="32">
        <v>0</v>
      </c>
      <c r="D15" s="33">
        <v>0</v>
      </c>
      <c r="E15" s="32">
        <v>0</v>
      </c>
      <c r="F15" s="32">
        <v>0</v>
      </c>
      <c r="G15" s="33">
        <v>0</v>
      </c>
      <c r="H15" s="34">
        <v>0</v>
      </c>
      <c r="I15" s="33">
        <v>0</v>
      </c>
      <c r="J15" s="34">
        <v>0</v>
      </c>
      <c r="K15" s="33">
        <v>0</v>
      </c>
      <c r="L15" s="33">
        <v>0</v>
      </c>
      <c r="M15" s="33">
        <v>0</v>
      </c>
      <c r="N15" s="32">
        <v>0</v>
      </c>
      <c r="O15" s="33">
        <v>0</v>
      </c>
      <c r="P15" s="49">
        <v>0</v>
      </c>
    </row>
    <row r="16" spans="1:17" x14ac:dyDescent="0.2">
      <c r="A16" s="29" t="s">
        <v>78</v>
      </c>
      <c r="B16" s="17">
        <v>4</v>
      </c>
      <c r="C16" s="32">
        <v>1</v>
      </c>
      <c r="D16" s="33">
        <v>1</v>
      </c>
      <c r="E16" s="32">
        <v>1</v>
      </c>
      <c r="F16" s="32">
        <v>0</v>
      </c>
      <c r="G16" s="33">
        <v>0</v>
      </c>
      <c r="H16" s="34">
        <v>0</v>
      </c>
      <c r="I16" s="33">
        <v>0</v>
      </c>
      <c r="J16" s="34">
        <v>0</v>
      </c>
      <c r="K16" s="33">
        <v>0</v>
      </c>
      <c r="L16" s="33">
        <v>0</v>
      </c>
      <c r="M16" s="33">
        <v>0</v>
      </c>
      <c r="N16" s="32">
        <v>0</v>
      </c>
      <c r="O16" s="33">
        <v>0</v>
      </c>
      <c r="P16" s="49">
        <v>0</v>
      </c>
    </row>
    <row r="17" spans="1:16" x14ac:dyDescent="0.2">
      <c r="A17" s="16" t="s">
        <v>42</v>
      </c>
      <c r="B17" s="17">
        <v>2</v>
      </c>
      <c r="C17" s="32">
        <v>0</v>
      </c>
      <c r="D17" s="33">
        <v>0</v>
      </c>
      <c r="E17" s="32">
        <v>0</v>
      </c>
      <c r="F17" s="32">
        <v>0</v>
      </c>
      <c r="G17" s="33">
        <v>2</v>
      </c>
      <c r="H17" s="34">
        <v>1</v>
      </c>
      <c r="I17" s="33">
        <v>0</v>
      </c>
      <c r="J17" s="34">
        <v>1</v>
      </c>
      <c r="K17" s="33">
        <v>1</v>
      </c>
      <c r="L17" s="33">
        <v>0</v>
      </c>
      <c r="M17" s="33">
        <v>0</v>
      </c>
      <c r="N17" s="32">
        <v>0</v>
      </c>
      <c r="O17" s="33">
        <v>0</v>
      </c>
      <c r="P17" s="49">
        <v>1</v>
      </c>
    </row>
    <row r="18" spans="1:16" x14ac:dyDescent="0.2">
      <c r="A18" s="16" t="s">
        <v>52</v>
      </c>
      <c r="B18" s="17">
        <f>89+237</f>
        <v>326</v>
      </c>
      <c r="C18" s="32">
        <v>221</v>
      </c>
      <c r="D18" s="33">
        <v>166</v>
      </c>
      <c r="E18" s="32">
        <v>119</v>
      </c>
      <c r="F18" s="32">
        <v>79</v>
      </c>
      <c r="G18" s="33">
        <v>66</v>
      </c>
      <c r="H18" s="34">
        <v>62</v>
      </c>
      <c r="I18" s="33">
        <v>59</v>
      </c>
      <c r="J18" s="34">
        <v>66</v>
      </c>
      <c r="K18" s="33">
        <v>52</v>
      </c>
      <c r="L18" s="33">
        <v>27</v>
      </c>
      <c r="M18" s="33">
        <v>33</v>
      </c>
      <c r="N18" s="32">
        <v>47</v>
      </c>
      <c r="O18" s="33">
        <v>46</v>
      </c>
      <c r="P18" s="49">
        <v>41</v>
      </c>
    </row>
    <row r="19" spans="1:16" x14ac:dyDescent="0.2">
      <c r="A19" s="29" t="s">
        <v>83</v>
      </c>
      <c r="B19" s="30" t="s">
        <v>37</v>
      </c>
      <c r="C19" s="35" t="s">
        <v>37</v>
      </c>
      <c r="D19" s="36" t="s">
        <v>37</v>
      </c>
      <c r="E19" s="35" t="s">
        <v>37</v>
      </c>
      <c r="F19" s="35" t="s">
        <v>37</v>
      </c>
      <c r="G19" s="36" t="s">
        <v>37</v>
      </c>
      <c r="H19" s="37">
        <v>0</v>
      </c>
      <c r="I19" s="36">
        <v>0</v>
      </c>
      <c r="J19" s="34">
        <v>0</v>
      </c>
      <c r="K19" s="33">
        <v>1</v>
      </c>
      <c r="L19" s="33">
        <v>0</v>
      </c>
      <c r="M19" s="33">
        <v>0</v>
      </c>
      <c r="N19" s="32">
        <v>0</v>
      </c>
      <c r="O19" s="33">
        <v>0</v>
      </c>
      <c r="P19" s="49">
        <v>1</v>
      </c>
    </row>
    <row r="20" spans="1:16" x14ac:dyDescent="0.2">
      <c r="A20" s="16" t="s">
        <v>53</v>
      </c>
      <c r="B20" s="17">
        <v>10</v>
      </c>
      <c r="C20" s="32">
        <v>6</v>
      </c>
      <c r="D20" s="33">
        <v>4</v>
      </c>
      <c r="E20" s="32">
        <v>2</v>
      </c>
      <c r="F20" s="32">
        <v>2</v>
      </c>
      <c r="G20" s="33">
        <v>1</v>
      </c>
      <c r="H20" s="34">
        <v>0</v>
      </c>
      <c r="I20" s="33">
        <v>0</v>
      </c>
      <c r="J20" s="34">
        <v>0</v>
      </c>
      <c r="K20" s="33">
        <v>0</v>
      </c>
      <c r="L20" s="33">
        <v>1</v>
      </c>
      <c r="M20" s="33">
        <v>1</v>
      </c>
      <c r="N20" s="32">
        <v>1</v>
      </c>
      <c r="O20" s="33">
        <v>0</v>
      </c>
      <c r="P20" s="49">
        <v>0</v>
      </c>
    </row>
    <row r="21" spans="1:16" x14ac:dyDescent="0.2">
      <c r="A21" s="19" t="s">
        <v>38</v>
      </c>
      <c r="B21" s="17">
        <f t="shared" ref="B21:E21" si="4">SUM(B13:B19)</f>
        <v>354</v>
      </c>
      <c r="C21" s="32">
        <f t="shared" si="4"/>
        <v>234</v>
      </c>
      <c r="D21" s="33">
        <f t="shared" si="4"/>
        <v>177</v>
      </c>
      <c r="E21" s="32">
        <f t="shared" si="4"/>
        <v>132</v>
      </c>
      <c r="F21" s="32">
        <f>SUM(F13:F20)</f>
        <v>88</v>
      </c>
      <c r="G21" s="33">
        <f>SUM(G13:G20)</f>
        <v>78</v>
      </c>
      <c r="H21" s="34">
        <f t="shared" ref="H21:P21" si="5">SUM(H13:H20)</f>
        <v>67</v>
      </c>
      <c r="I21" s="33">
        <f t="shared" si="5"/>
        <v>59</v>
      </c>
      <c r="J21" s="34">
        <f t="shared" si="5"/>
        <v>69</v>
      </c>
      <c r="K21" s="33">
        <f t="shared" si="5"/>
        <v>56</v>
      </c>
      <c r="L21" s="33">
        <f t="shared" si="5"/>
        <v>30</v>
      </c>
      <c r="M21" s="33">
        <f t="shared" ref="M21:O21" si="6">SUM(M13:M20)</f>
        <v>41</v>
      </c>
      <c r="N21" s="32">
        <f t="shared" si="6"/>
        <v>60</v>
      </c>
      <c r="O21" s="33">
        <f t="shared" si="6"/>
        <v>51</v>
      </c>
      <c r="P21" s="49">
        <f t="shared" si="5"/>
        <v>45</v>
      </c>
    </row>
    <row r="22" spans="1:16" ht="14.25" x14ac:dyDescent="0.2">
      <c r="A22" s="68" t="s">
        <v>54</v>
      </c>
      <c r="B22" s="69"/>
      <c r="C22" s="69"/>
      <c r="D22" s="14"/>
      <c r="E22" s="14"/>
      <c r="F22" s="14"/>
      <c r="G22" s="14"/>
      <c r="H22" s="14"/>
      <c r="I22" s="14"/>
      <c r="J22" s="14"/>
      <c r="K22" s="14"/>
      <c r="L22" s="14"/>
      <c r="M22" s="14"/>
      <c r="N22" s="14"/>
      <c r="O22" s="14"/>
      <c r="P22" s="15"/>
    </row>
    <row r="23" spans="1:16" x14ac:dyDescent="0.2">
      <c r="A23" s="16" t="s">
        <v>55</v>
      </c>
      <c r="B23" s="17">
        <v>0</v>
      </c>
      <c r="C23" s="32">
        <v>0</v>
      </c>
      <c r="D23" s="33">
        <v>0</v>
      </c>
      <c r="E23" s="32">
        <v>0</v>
      </c>
      <c r="F23" s="32">
        <v>0</v>
      </c>
      <c r="G23" s="33">
        <v>0</v>
      </c>
      <c r="H23" s="34">
        <v>0</v>
      </c>
      <c r="I23" s="33">
        <v>0</v>
      </c>
      <c r="J23" s="34">
        <v>0</v>
      </c>
      <c r="K23" s="33">
        <v>0</v>
      </c>
      <c r="L23" s="33">
        <v>0</v>
      </c>
      <c r="M23" s="33">
        <v>0</v>
      </c>
      <c r="N23" s="32">
        <v>0</v>
      </c>
      <c r="O23" s="33">
        <v>0</v>
      </c>
      <c r="P23" s="49">
        <v>0</v>
      </c>
    </row>
    <row r="24" spans="1:16" x14ac:dyDescent="0.2">
      <c r="A24" s="16" t="s">
        <v>56</v>
      </c>
      <c r="B24" s="17">
        <v>1</v>
      </c>
      <c r="C24" s="32">
        <v>0</v>
      </c>
      <c r="D24" s="33">
        <v>0</v>
      </c>
      <c r="E24" s="32">
        <v>0</v>
      </c>
      <c r="F24" s="32">
        <v>0</v>
      </c>
      <c r="G24" s="33">
        <v>1</v>
      </c>
      <c r="H24" s="34">
        <v>0</v>
      </c>
      <c r="I24" s="33">
        <v>0</v>
      </c>
      <c r="J24" s="34">
        <v>0</v>
      </c>
      <c r="K24" s="33">
        <v>0</v>
      </c>
      <c r="L24" s="33">
        <v>0</v>
      </c>
      <c r="M24" s="33">
        <v>0</v>
      </c>
      <c r="N24" s="32">
        <v>0</v>
      </c>
      <c r="O24" s="33">
        <v>0</v>
      </c>
      <c r="P24" s="49">
        <v>0</v>
      </c>
    </row>
    <row r="25" spans="1:16" x14ac:dyDescent="0.2">
      <c r="A25" s="16" t="s">
        <v>57</v>
      </c>
      <c r="B25" s="17">
        <v>22</v>
      </c>
      <c r="C25" s="32">
        <v>14</v>
      </c>
      <c r="D25" s="33">
        <v>12</v>
      </c>
      <c r="E25" s="32">
        <v>6</v>
      </c>
      <c r="F25" s="32">
        <v>2</v>
      </c>
      <c r="G25" s="33">
        <v>2</v>
      </c>
      <c r="H25" s="34">
        <v>6</v>
      </c>
      <c r="I25" s="33">
        <v>4</v>
      </c>
      <c r="J25" s="34">
        <v>4</v>
      </c>
      <c r="K25" s="33">
        <v>1</v>
      </c>
      <c r="L25" s="33">
        <v>1</v>
      </c>
      <c r="M25" s="33">
        <v>0</v>
      </c>
      <c r="N25" s="32">
        <v>3</v>
      </c>
      <c r="O25" s="33">
        <v>0</v>
      </c>
      <c r="P25" s="49">
        <v>3</v>
      </c>
    </row>
    <row r="26" spans="1:16" x14ac:dyDescent="0.2">
      <c r="A26" s="16" t="s">
        <v>58</v>
      </c>
      <c r="B26" s="17">
        <v>102</v>
      </c>
      <c r="C26" s="32">
        <v>69</v>
      </c>
      <c r="D26" s="33">
        <v>47</v>
      </c>
      <c r="E26" s="32">
        <v>38</v>
      </c>
      <c r="F26" s="32">
        <v>32</v>
      </c>
      <c r="G26" s="33">
        <v>23</v>
      </c>
      <c r="H26" s="34">
        <v>22</v>
      </c>
      <c r="I26" s="33">
        <v>15</v>
      </c>
      <c r="J26" s="34">
        <v>18</v>
      </c>
      <c r="K26" s="33">
        <v>18</v>
      </c>
      <c r="L26" s="33">
        <v>5</v>
      </c>
      <c r="M26" s="33">
        <v>8</v>
      </c>
      <c r="N26" s="32">
        <v>9</v>
      </c>
      <c r="O26" s="33">
        <v>9</v>
      </c>
      <c r="P26" s="49">
        <v>10</v>
      </c>
    </row>
    <row r="27" spans="1:16" x14ac:dyDescent="0.2">
      <c r="A27" s="16" t="s">
        <v>59</v>
      </c>
      <c r="B27" s="17">
        <v>84</v>
      </c>
      <c r="C27" s="32">
        <v>57</v>
      </c>
      <c r="D27" s="33">
        <v>37</v>
      </c>
      <c r="E27" s="32">
        <v>33</v>
      </c>
      <c r="F27" s="32">
        <v>21</v>
      </c>
      <c r="G27" s="33">
        <v>23</v>
      </c>
      <c r="H27" s="34">
        <v>14</v>
      </c>
      <c r="I27" s="33">
        <v>14</v>
      </c>
      <c r="J27" s="34">
        <v>14</v>
      </c>
      <c r="K27" s="33">
        <v>9</v>
      </c>
      <c r="L27" s="33">
        <v>6</v>
      </c>
      <c r="M27" s="33">
        <v>11</v>
      </c>
      <c r="N27" s="32">
        <v>15</v>
      </c>
      <c r="O27" s="33">
        <v>14</v>
      </c>
      <c r="P27" s="49">
        <v>12</v>
      </c>
    </row>
    <row r="28" spans="1:16" x14ac:dyDescent="0.2">
      <c r="A28" s="16" t="s">
        <v>60</v>
      </c>
      <c r="B28" s="17">
        <v>58</v>
      </c>
      <c r="C28" s="32">
        <v>41</v>
      </c>
      <c r="D28" s="33">
        <v>36</v>
      </c>
      <c r="E28" s="32">
        <v>28</v>
      </c>
      <c r="F28" s="32">
        <v>11</v>
      </c>
      <c r="G28" s="33">
        <v>14</v>
      </c>
      <c r="H28" s="34">
        <v>9</v>
      </c>
      <c r="I28" s="33">
        <v>8</v>
      </c>
      <c r="J28" s="34">
        <v>9</v>
      </c>
      <c r="K28" s="33">
        <v>8</v>
      </c>
      <c r="L28" s="33">
        <v>6</v>
      </c>
      <c r="M28" s="33">
        <v>10</v>
      </c>
      <c r="N28" s="32">
        <v>9</v>
      </c>
      <c r="O28" s="33">
        <v>11</v>
      </c>
      <c r="P28" s="49">
        <v>5</v>
      </c>
    </row>
    <row r="29" spans="1:16" x14ac:dyDescent="0.2">
      <c r="A29" s="16" t="s">
        <v>45</v>
      </c>
      <c r="B29" s="17">
        <v>65</v>
      </c>
      <c r="C29" s="32">
        <v>35</v>
      </c>
      <c r="D29" s="33">
        <v>33</v>
      </c>
      <c r="E29" s="32">
        <v>20</v>
      </c>
      <c r="F29" s="32">
        <v>16</v>
      </c>
      <c r="G29" s="33">
        <v>12</v>
      </c>
      <c r="H29" s="34">
        <v>8</v>
      </c>
      <c r="I29" s="33">
        <v>12</v>
      </c>
      <c r="J29" s="34">
        <v>18</v>
      </c>
      <c r="K29" s="33">
        <v>14</v>
      </c>
      <c r="L29" s="33">
        <v>9</v>
      </c>
      <c r="M29" s="33">
        <v>11</v>
      </c>
      <c r="N29" s="32">
        <v>20</v>
      </c>
      <c r="O29" s="33">
        <v>15</v>
      </c>
      <c r="P29" s="49">
        <v>14</v>
      </c>
    </row>
    <row r="30" spans="1:16" x14ac:dyDescent="0.2">
      <c r="A30" s="16" t="s">
        <v>46</v>
      </c>
      <c r="B30" s="17">
        <v>32</v>
      </c>
      <c r="C30" s="32">
        <v>23</v>
      </c>
      <c r="D30" s="33">
        <v>16</v>
      </c>
      <c r="E30" s="32">
        <v>9</v>
      </c>
      <c r="F30" s="32">
        <v>6</v>
      </c>
      <c r="G30" s="33">
        <v>3</v>
      </c>
      <c r="H30" s="34">
        <v>8</v>
      </c>
      <c r="I30" s="33">
        <v>6</v>
      </c>
      <c r="J30" s="34">
        <v>6</v>
      </c>
      <c r="K30" s="33">
        <v>6</v>
      </c>
      <c r="L30" s="33">
        <v>3</v>
      </c>
      <c r="M30" s="33">
        <v>1</v>
      </c>
      <c r="N30" s="32">
        <v>4</v>
      </c>
      <c r="O30" s="33">
        <v>2</v>
      </c>
      <c r="P30" s="49">
        <v>1</v>
      </c>
    </row>
    <row r="31" spans="1:16" x14ac:dyDescent="0.2">
      <c r="A31" s="16" t="s">
        <v>61</v>
      </c>
      <c r="B31" s="17">
        <v>0</v>
      </c>
      <c r="C31" s="32">
        <v>1</v>
      </c>
      <c r="D31" s="33">
        <v>0</v>
      </c>
      <c r="E31" s="32">
        <v>0</v>
      </c>
      <c r="F31" s="32">
        <v>0</v>
      </c>
      <c r="G31" s="33">
        <v>0</v>
      </c>
      <c r="H31" s="34">
        <v>0</v>
      </c>
      <c r="I31" s="33">
        <v>0</v>
      </c>
      <c r="J31" s="34">
        <v>0</v>
      </c>
      <c r="K31" s="33">
        <v>0</v>
      </c>
      <c r="L31" s="33">
        <v>0</v>
      </c>
      <c r="M31" s="33">
        <v>0</v>
      </c>
      <c r="N31" s="32">
        <v>0</v>
      </c>
      <c r="O31" s="33">
        <v>0</v>
      </c>
      <c r="P31" s="49">
        <v>0</v>
      </c>
    </row>
    <row r="32" spans="1:16" x14ac:dyDescent="0.2">
      <c r="A32" s="16" t="s">
        <v>62</v>
      </c>
      <c r="B32" s="17">
        <v>0</v>
      </c>
      <c r="C32" s="32">
        <v>0</v>
      </c>
      <c r="D32" s="33">
        <v>0</v>
      </c>
      <c r="E32" s="32">
        <v>0</v>
      </c>
      <c r="F32" s="32">
        <v>0</v>
      </c>
      <c r="G32" s="33">
        <v>0</v>
      </c>
      <c r="H32" s="34">
        <v>0</v>
      </c>
      <c r="I32" s="33">
        <v>0</v>
      </c>
      <c r="J32" s="34">
        <v>0</v>
      </c>
      <c r="K32" s="33">
        <v>0</v>
      </c>
      <c r="L32" s="33">
        <v>0</v>
      </c>
      <c r="M32" s="33">
        <v>0</v>
      </c>
      <c r="N32" s="32">
        <v>0</v>
      </c>
      <c r="O32" s="33">
        <v>0</v>
      </c>
      <c r="P32" s="49">
        <v>0</v>
      </c>
    </row>
    <row r="33" spans="1:16" x14ac:dyDescent="0.2">
      <c r="A33" s="19" t="s">
        <v>38</v>
      </c>
      <c r="B33" s="17">
        <f t="shared" ref="B33:J33" si="7">SUM(B23:B32)</f>
        <v>364</v>
      </c>
      <c r="C33" s="32">
        <f t="shared" si="7"/>
        <v>240</v>
      </c>
      <c r="D33" s="33">
        <f t="shared" si="7"/>
        <v>181</v>
      </c>
      <c r="E33" s="32">
        <f t="shared" si="7"/>
        <v>134</v>
      </c>
      <c r="F33" s="32">
        <f t="shared" si="7"/>
        <v>88</v>
      </c>
      <c r="G33" s="33">
        <f t="shared" si="7"/>
        <v>78</v>
      </c>
      <c r="H33" s="34">
        <f>SUM(H23:H32)</f>
        <v>67</v>
      </c>
      <c r="I33" s="33">
        <f>SUM(I23:I32)</f>
        <v>59</v>
      </c>
      <c r="J33" s="34">
        <f t="shared" si="7"/>
        <v>69</v>
      </c>
      <c r="K33" s="33">
        <f t="shared" ref="K33" si="8">SUM(K23:K32)</f>
        <v>56</v>
      </c>
      <c r="L33" s="33">
        <f t="shared" ref="L33:P33" si="9">SUM(L23:L32)</f>
        <v>30</v>
      </c>
      <c r="M33" s="33">
        <f t="shared" ref="M33:O33" si="10">SUM(M23:M32)</f>
        <v>41</v>
      </c>
      <c r="N33" s="32">
        <f t="shared" si="10"/>
        <v>60</v>
      </c>
      <c r="O33" s="33">
        <f t="shared" si="10"/>
        <v>51</v>
      </c>
      <c r="P33" s="49">
        <f t="shared" si="9"/>
        <v>45</v>
      </c>
    </row>
    <row r="34" spans="1:16" ht="14.25" x14ac:dyDescent="0.2">
      <c r="A34" s="73" t="s">
        <v>63</v>
      </c>
      <c r="B34" s="74"/>
      <c r="C34" s="74"/>
      <c r="D34" s="28"/>
      <c r="E34" s="28"/>
      <c r="F34" s="28"/>
      <c r="G34" s="28"/>
      <c r="H34" s="28"/>
      <c r="I34" s="28"/>
      <c r="J34" s="28"/>
      <c r="K34" s="28"/>
      <c r="L34" s="28"/>
      <c r="M34" s="28"/>
      <c r="N34" s="28"/>
      <c r="O34" s="28"/>
      <c r="P34" s="25"/>
    </row>
    <row r="35" spans="1:16" x14ac:dyDescent="0.2">
      <c r="A35" s="16" t="s">
        <v>64</v>
      </c>
      <c r="B35" s="21">
        <v>35.316699999999997</v>
      </c>
      <c r="C35" s="27">
        <v>35.374499999999998</v>
      </c>
      <c r="D35" s="44">
        <v>35.8568</v>
      </c>
      <c r="E35" s="45">
        <v>34.774900000000002</v>
      </c>
      <c r="F35" s="45">
        <v>34.671100000000003</v>
      </c>
      <c r="G35" s="44">
        <v>33.755200000000002</v>
      </c>
      <c r="H35" s="46">
        <v>34.1</v>
      </c>
      <c r="I35" s="44">
        <v>35.82</v>
      </c>
      <c r="J35" s="46">
        <v>36.56</v>
      </c>
      <c r="K35" s="44">
        <v>36.54</v>
      </c>
      <c r="L35" s="44">
        <v>38.22</v>
      </c>
      <c r="M35" s="44">
        <v>35.93</v>
      </c>
      <c r="N35" s="45">
        <v>37.619999999999997</v>
      </c>
      <c r="O35" s="44">
        <v>36.880000000000003</v>
      </c>
      <c r="P35" s="51">
        <v>35.54</v>
      </c>
    </row>
    <row r="36" spans="1:16" x14ac:dyDescent="0.2">
      <c r="A36" s="16" t="s">
        <v>65</v>
      </c>
      <c r="B36" s="21">
        <v>8.7259899999999995</v>
      </c>
      <c r="C36" s="27">
        <v>9.0785499999999999</v>
      </c>
      <c r="D36" s="44">
        <v>8.7441700000000004</v>
      </c>
      <c r="E36" s="45">
        <v>7.8991899999999999</v>
      </c>
      <c r="F36" s="45">
        <v>8.2915500000000009</v>
      </c>
      <c r="G36" s="44">
        <v>7.1993900000000002</v>
      </c>
      <c r="H36" s="46">
        <v>9.1039999999999992</v>
      </c>
      <c r="I36" s="44">
        <v>8.75</v>
      </c>
      <c r="J36" s="46">
        <v>9.34</v>
      </c>
      <c r="K36" s="44">
        <v>9.23</v>
      </c>
      <c r="L36" s="44">
        <v>8.6</v>
      </c>
      <c r="M36" s="44">
        <v>6.77</v>
      </c>
      <c r="N36" s="45">
        <v>8.6199999999999992</v>
      </c>
      <c r="O36" s="44">
        <v>7.06</v>
      </c>
      <c r="P36" s="51">
        <v>7.56</v>
      </c>
    </row>
    <row r="37" spans="1:16" x14ac:dyDescent="0.2">
      <c r="A37" s="68" t="s">
        <v>66</v>
      </c>
      <c r="B37" s="69"/>
      <c r="C37" s="69"/>
      <c r="D37" s="14"/>
      <c r="E37" s="14"/>
      <c r="F37" s="14"/>
      <c r="G37" s="14"/>
      <c r="H37" s="14"/>
      <c r="I37" s="14"/>
      <c r="J37" s="14"/>
      <c r="K37" s="14"/>
      <c r="L37" s="14"/>
      <c r="M37" s="14"/>
      <c r="N37" s="14"/>
      <c r="O37" s="14"/>
      <c r="P37" s="15"/>
    </row>
    <row r="38" spans="1:16" x14ac:dyDescent="0.2">
      <c r="A38" s="16" t="s">
        <v>67</v>
      </c>
      <c r="B38" s="17">
        <v>102</v>
      </c>
      <c r="C38" s="32">
        <v>80</v>
      </c>
      <c r="D38" s="33">
        <v>69</v>
      </c>
      <c r="E38" s="32">
        <v>43</v>
      </c>
      <c r="F38" s="32">
        <v>27</v>
      </c>
      <c r="G38" s="33">
        <v>28</v>
      </c>
      <c r="H38" s="34">
        <v>23</v>
      </c>
      <c r="I38" s="33">
        <v>28</v>
      </c>
      <c r="J38" s="34">
        <v>28</v>
      </c>
      <c r="K38" s="33">
        <v>29</v>
      </c>
      <c r="L38" s="33">
        <v>14</v>
      </c>
      <c r="M38" s="33">
        <v>19</v>
      </c>
      <c r="N38" s="32">
        <v>30</v>
      </c>
      <c r="O38" s="33">
        <v>25</v>
      </c>
      <c r="P38" s="49">
        <v>23</v>
      </c>
    </row>
    <row r="39" spans="1:16" x14ac:dyDescent="0.2">
      <c r="A39" s="16" t="s">
        <v>68</v>
      </c>
      <c r="B39" s="17">
        <v>262</v>
      </c>
      <c r="C39" s="32">
        <v>160</v>
      </c>
      <c r="D39" s="33">
        <v>112</v>
      </c>
      <c r="E39" s="32">
        <v>91</v>
      </c>
      <c r="F39" s="32">
        <v>61</v>
      </c>
      <c r="G39" s="33">
        <v>50</v>
      </c>
      <c r="H39" s="34">
        <v>44</v>
      </c>
      <c r="I39" s="33">
        <v>31</v>
      </c>
      <c r="J39" s="34">
        <v>41</v>
      </c>
      <c r="K39" s="33">
        <v>27</v>
      </c>
      <c r="L39" s="33">
        <v>16</v>
      </c>
      <c r="M39" s="33">
        <v>22</v>
      </c>
      <c r="N39" s="32">
        <v>30</v>
      </c>
      <c r="O39" s="33">
        <v>26</v>
      </c>
      <c r="P39" s="49">
        <v>22</v>
      </c>
    </row>
    <row r="40" spans="1:16" ht="13.5" thickBot="1" x14ac:dyDescent="0.25">
      <c r="A40" s="22" t="s">
        <v>38</v>
      </c>
      <c r="B40" s="23">
        <f t="shared" ref="B40:J40" si="11">SUM(B38:B39)</f>
        <v>364</v>
      </c>
      <c r="C40" s="38">
        <f t="shared" si="11"/>
        <v>240</v>
      </c>
      <c r="D40" s="39">
        <f t="shared" si="11"/>
        <v>181</v>
      </c>
      <c r="E40" s="38">
        <f t="shared" si="11"/>
        <v>134</v>
      </c>
      <c r="F40" s="38">
        <f t="shared" si="11"/>
        <v>88</v>
      </c>
      <c r="G40" s="39">
        <f t="shared" si="11"/>
        <v>78</v>
      </c>
      <c r="H40" s="40">
        <f>SUM(H38:H39)</f>
        <v>67</v>
      </c>
      <c r="I40" s="39">
        <f>SUM(I38:I39)</f>
        <v>59</v>
      </c>
      <c r="J40" s="40">
        <f t="shared" si="11"/>
        <v>69</v>
      </c>
      <c r="K40" s="39">
        <f t="shared" ref="K40" si="12">SUM(K38:K39)</f>
        <v>56</v>
      </c>
      <c r="L40" s="39">
        <f t="shared" ref="L40:P40" si="13">SUM(L38:L39)</f>
        <v>30</v>
      </c>
      <c r="M40" s="39">
        <f t="shared" ref="M40:O40" si="14">SUM(M38:M39)</f>
        <v>41</v>
      </c>
      <c r="N40" s="38">
        <f t="shared" si="14"/>
        <v>60</v>
      </c>
      <c r="O40" s="39">
        <f t="shared" si="14"/>
        <v>51</v>
      </c>
      <c r="P40" s="50">
        <f t="shared" si="13"/>
        <v>45</v>
      </c>
    </row>
    <row r="41" spans="1:16" ht="13.5" thickTop="1" x14ac:dyDescent="0.2"/>
    <row r="42" spans="1:16" ht="75" customHeight="1" x14ac:dyDescent="0.2">
      <c r="A42" s="70" t="s">
        <v>76</v>
      </c>
      <c r="B42" s="70"/>
      <c r="C42" s="70"/>
      <c r="D42" s="70"/>
      <c r="E42" s="70"/>
      <c r="F42" s="70"/>
      <c r="G42" s="70"/>
      <c r="H42" s="70"/>
      <c r="I42" s="70"/>
      <c r="J42" s="70"/>
      <c r="K42" s="70"/>
      <c r="L42" s="70"/>
      <c r="M42" s="70"/>
      <c r="N42" s="70"/>
      <c r="O42" s="70"/>
      <c r="P42" s="70"/>
    </row>
    <row r="43" spans="1:16" ht="21" customHeight="1" x14ac:dyDescent="0.2">
      <c r="A43" s="41" t="s">
        <v>74</v>
      </c>
      <c r="B43" s="41"/>
      <c r="C43" s="41"/>
      <c r="D43" s="41"/>
      <c r="E43" s="41"/>
      <c r="F43" s="41"/>
      <c r="G43" s="41"/>
      <c r="H43" s="41"/>
      <c r="I43" s="41"/>
      <c r="J43" s="41"/>
      <c r="K43" s="41"/>
      <c r="L43" s="41"/>
      <c r="M43" s="41"/>
      <c r="N43" s="41"/>
      <c r="O43" s="41"/>
      <c r="P43" s="41"/>
    </row>
    <row r="44" spans="1:16" ht="45" customHeight="1" x14ac:dyDescent="0.2">
      <c r="A44" s="71" t="s">
        <v>69</v>
      </c>
      <c r="B44" s="71"/>
      <c r="C44" s="71"/>
      <c r="D44" s="71"/>
      <c r="E44" s="71"/>
      <c r="F44" s="71"/>
      <c r="G44" s="71"/>
      <c r="H44" s="71"/>
      <c r="I44" s="71"/>
      <c r="J44" s="71"/>
      <c r="K44" s="71"/>
      <c r="L44" s="71"/>
      <c r="M44" s="71"/>
      <c r="N44" s="71"/>
      <c r="O44" s="71"/>
      <c r="P44" s="71"/>
    </row>
    <row r="51" spans="2:15" x14ac:dyDescent="0.2">
      <c r="B51" s="75"/>
      <c r="C51" s="75"/>
      <c r="D51" s="24"/>
      <c r="E51" s="24"/>
      <c r="F51" s="24"/>
      <c r="G51" s="24"/>
      <c r="H51" s="24"/>
      <c r="I51" s="24"/>
      <c r="J51" s="24"/>
      <c r="K51" s="24"/>
      <c r="L51" s="24"/>
      <c r="M51" s="24"/>
      <c r="N51" s="24"/>
      <c r="O51" s="24"/>
    </row>
    <row r="52" spans="2:15" x14ac:dyDescent="0.2">
      <c r="B52" s="75"/>
      <c r="C52" s="75"/>
      <c r="D52" s="24"/>
      <c r="E52" s="24"/>
      <c r="F52" s="24"/>
      <c r="G52" s="24"/>
      <c r="H52" s="24"/>
      <c r="I52" s="24"/>
      <c r="J52" s="24"/>
      <c r="K52" s="24"/>
      <c r="L52" s="24"/>
      <c r="M52" s="24"/>
      <c r="N52" s="24"/>
      <c r="O52" s="24"/>
    </row>
  </sheetData>
  <mergeCells count="11">
    <mergeCell ref="B52:C52"/>
    <mergeCell ref="A12:C12"/>
    <mergeCell ref="A22:C22"/>
    <mergeCell ref="A34:C34"/>
    <mergeCell ref="A2:P2"/>
    <mergeCell ref="A3:P3"/>
    <mergeCell ref="A4:P4"/>
    <mergeCell ref="A42:P42"/>
    <mergeCell ref="A44:P44"/>
    <mergeCell ref="A37:C37"/>
    <mergeCell ref="B51:C51"/>
  </mergeCells>
  <printOptions horizontalCentered="1"/>
  <pageMargins left="0.5" right="0.5" top="0.75" bottom="0.75" header="0.3" footer="0.3"/>
  <pageSetup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2"/>
  <sheetViews>
    <sheetView workbookViewId="0">
      <selection activeCell="A2" sqref="A2:O2"/>
    </sheetView>
  </sheetViews>
  <sheetFormatPr defaultRowHeight="12.75" x14ac:dyDescent="0.2"/>
  <cols>
    <col min="1" max="1" width="36" customWidth="1"/>
    <col min="2" max="7" width="9.7109375" style="9" hidden="1" customWidth="1"/>
    <col min="8" max="14" width="9.7109375" style="9" customWidth="1"/>
    <col min="15" max="15" width="9.7109375" customWidth="1"/>
  </cols>
  <sheetData>
    <row r="2" spans="1:15" ht="15.75" x14ac:dyDescent="0.25">
      <c r="A2" s="72" t="s">
        <v>94</v>
      </c>
      <c r="B2" s="72"/>
      <c r="C2" s="72"/>
      <c r="D2" s="72"/>
      <c r="E2" s="72"/>
      <c r="F2" s="72"/>
      <c r="G2" s="72"/>
      <c r="H2" s="72"/>
      <c r="I2" s="72"/>
      <c r="J2" s="72"/>
      <c r="K2" s="72"/>
      <c r="L2" s="72"/>
      <c r="M2" s="72"/>
      <c r="N2" s="72"/>
      <c r="O2" s="72"/>
    </row>
    <row r="3" spans="1:15" ht="15" x14ac:dyDescent="0.25">
      <c r="A3" s="66" t="s">
        <v>91</v>
      </c>
      <c r="B3" s="66"/>
      <c r="C3" s="66"/>
      <c r="D3" s="66"/>
      <c r="E3" s="66"/>
      <c r="F3" s="66"/>
      <c r="G3" s="66"/>
      <c r="H3" s="66"/>
      <c r="I3" s="66"/>
      <c r="J3" s="66"/>
      <c r="K3" s="66"/>
      <c r="L3" s="66"/>
      <c r="M3" s="66"/>
      <c r="N3" s="66"/>
      <c r="O3" s="66"/>
    </row>
    <row r="4" spans="1:15" ht="15" x14ac:dyDescent="0.25">
      <c r="A4" s="66" t="s">
        <v>47</v>
      </c>
      <c r="B4" s="66"/>
      <c r="C4" s="66"/>
      <c r="D4" s="66"/>
      <c r="E4" s="66"/>
      <c r="F4" s="66"/>
      <c r="G4" s="66"/>
      <c r="H4" s="66"/>
      <c r="I4" s="66"/>
      <c r="J4" s="66"/>
      <c r="K4" s="66"/>
      <c r="L4" s="66"/>
      <c r="M4" s="66"/>
      <c r="N4" s="66"/>
      <c r="O4" s="66"/>
    </row>
    <row r="6" spans="1:15" ht="13.5" thickBot="1" x14ac:dyDescent="0.25"/>
    <row r="7" spans="1:15" ht="13.5" thickTop="1" x14ac:dyDescent="0.2">
      <c r="A7" s="10"/>
      <c r="B7" s="26" t="s">
        <v>41</v>
      </c>
      <c r="C7" s="11" t="s">
        <v>70</v>
      </c>
      <c r="D7" s="26" t="s">
        <v>71</v>
      </c>
      <c r="E7" s="26" t="s">
        <v>72</v>
      </c>
      <c r="F7" s="11" t="s">
        <v>75</v>
      </c>
      <c r="G7" s="31" t="s">
        <v>79</v>
      </c>
      <c r="H7" s="11" t="s">
        <v>81</v>
      </c>
      <c r="I7" s="12" t="s">
        <v>82</v>
      </c>
      <c r="J7" s="12" t="s">
        <v>84</v>
      </c>
      <c r="K7" s="11" t="s">
        <v>85</v>
      </c>
      <c r="L7" s="11" t="s">
        <v>86</v>
      </c>
      <c r="M7" s="11" t="s">
        <v>88</v>
      </c>
      <c r="N7" s="11" t="s">
        <v>89</v>
      </c>
      <c r="O7" s="48" t="s">
        <v>90</v>
      </c>
    </row>
    <row r="8" spans="1:15" x14ac:dyDescent="0.2">
      <c r="A8" s="13" t="s">
        <v>48</v>
      </c>
      <c r="B8" s="14"/>
      <c r="C8" s="14"/>
      <c r="D8" s="14"/>
      <c r="E8" s="14"/>
      <c r="F8" s="14"/>
      <c r="G8" s="14"/>
      <c r="H8" s="14"/>
      <c r="I8" s="14"/>
      <c r="J8" s="14"/>
      <c r="K8" s="14"/>
      <c r="L8" s="14"/>
      <c r="M8" s="14"/>
      <c r="N8" s="14"/>
      <c r="O8" s="15"/>
    </row>
    <row r="9" spans="1:15" x14ac:dyDescent="0.2">
      <c r="A9" s="16" t="s">
        <v>43</v>
      </c>
      <c r="B9" s="32">
        <v>142</v>
      </c>
      <c r="C9" s="33">
        <v>210</v>
      </c>
      <c r="D9" s="32">
        <v>232</v>
      </c>
      <c r="E9" s="32">
        <v>221</v>
      </c>
      <c r="F9" s="33">
        <v>203</v>
      </c>
      <c r="G9" s="34">
        <v>148</v>
      </c>
      <c r="H9" s="33">
        <v>120</v>
      </c>
      <c r="I9" s="42">
        <v>103</v>
      </c>
      <c r="J9" s="42">
        <v>79</v>
      </c>
      <c r="K9" s="33">
        <v>63</v>
      </c>
      <c r="L9" s="33">
        <v>63</v>
      </c>
      <c r="M9" s="33">
        <v>37</v>
      </c>
      <c r="N9" s="33">
        <v>16</v>
      </c>
      <c r="O9" s="49">
        <v>5</v>
      </c>
    </row>
    <row r="10" spans="1:15" x14ac:dyDescent="0.2">
      <c r="A10" s="16" t="s">
        <v>44</v>
      </c>
      <c r="B10" s="32">
        <v>9</v>
      </c>
      <c r="C10" s="33">
        <v>12</v>
      </c>
      <c r="D10" s="32">
        <v>3</v>
      </c>
      <c r="E10" s="32">
        <v>5</v>
      </c>
      <c r="F10" s="33">
        <v>4</v>
      </c>
      <c r="G10" s="34">
        <v>1</v>
      </c>
      <c r="H10" s="33">
        <v>1</v>
      </c>
      <c r="I10" s="42">
        <v>1</v>
      </c>
      <c r="J10" s="42">
        <v>7</v>
      </c>
      <c r="K10" s="33">
        <v>2</v>
      </c>
      <c r="L10" s="33">
        <v>1</v>
      </c>
      <c r="M10" s="33">
        <v>0</v>
      </c>
      <c r="N10" s="33">
        <v>0</v>
      </c>
      <c r="O10" s="49">
        <v>0</v>
      </c>
    </row>
    <row r="11" spans="1:15" x14ac:dyDescent="0.2">
      <c r="A11" s="19" t="s">
        <v>38</v>
      </c>
      <c r="B11" s="32">
        <f t="shared" ref="B11:O11" si="0">SUM(B9:B10)</f>
        <v>151</v>
      </c>
      <c r="C11" s="33">
        <f t="shared" si="0"/>
        <v>222</v>
      </c>
      <c r="D11" s="32">
        <f t="shared" si="0"/>
        <v>235</v>
      </c>
      <c r="E11" s="32">
        <f t="shared" si="0"/>
        <v>226</v>
      </c>
      <c r="F11" s="33">
        <f t="shared" si="0"/>
        <v>207</v>
      </c>
      <c r="G11" s="34">
        <f>SUM(G9:G10)</f>
        <v>149</v>
      </c>
      <c r="H11" s="33">
        <f>SUM(H9:H10)</f>
        <v>121</v>
      </c>
      <c r="I11" s="42">
        <f t="shared" si="0"/>
        <v>104</v>
      </c>
      <c r="J11" s="42">
        <f t="shared" si="0"/>
        <v>86</v>
      </c>
      <c r="K11" s="33">
        <f t="shared" si="0"/>
        <v>65</v>
      </c>
      <c r="L11" s="33">
        <f t="shared" si="0"/>
        <v>64</v>
      </c>
      <c r="M11" s="33">
        <f t="shared" si="0"/>
        <v>37</v>
      </c>
      <c r="N11" s="33">
        <f t="shared" si="0"/>
        <v>16</v>
      </c>
      <c r="O11" s="49">
        <f t="shared" si="0"/>
        <v>5</v>
      </c>
    </row>
    <row r="12" spans="1:15" ht="14.25" x14ac:dyDescent="0.2">
      <c r="A12" s="68" t="s">
        <v>49</v>
      </c>
      <c r="B12" s="69"/>
      <c r="C12" s="14"/>
      <c r="D12" s="14"/>
      <c r="E12" s="14"/>
      <c r="F12" s="14"/>
      <c r="G12" s="14"/>
      <c r="H12" s="14"/>
      <c r="I12" s="14"/>
      <c r="J12" s="14"/>
      <c r="K12" s="14"/>
      <c r="L12" s="14"/>
      <c r="M12" s="14"/>
      <c r="N12" s="14"/>
      <c r="O12" s="15"/>
    </row>
    <row r="13" spans="1:15" x14ac:dyDescent="0.2">
      <c r="A13" s="16" t="s">
        <v>50</v>
      </c>
      <c r="B13" s="32">
        <v>0</v>
      </c>
      <c r="C13" s="33">
        <v>0</v>
      </c>
      <c r="D13" s="32">
        <v>0</v>
      </c>
      <c r="E13" s="32">
        <v>1</v>
      </c>
      <c r="F13" s="33">
        <v>1</v>
      </c>
      <c r="G13" s="34">
        <v>0</v>
      </c>
      <c r="H13" s="33">
        <v>0</v>
      </c>
      <c r="I13" s="42">
        <v>0</v>
      </c>
      <c r="J13" s="42">
        <v>0</v>
      </c>
      <c r="K13" s="33">
        <v>0</v>
      </c>
      <c r="L13" s="33">
        <v>0</v>
      </c>
      <c r="M13" s="33">
        <v>0</v>
      </c>
      <c r="N13" s="33">
        <v>0</v>
      </c>
      <c r="O13" s="49">
        <v>0</v>
      </c>
    </row>
    <row r="14" spans="1:15" x14ac:dyDescent="0.2">
      <c r="A14" s="16" t="s">
        <v>51</v>
      </c>
      <c r="B14" s="32">
        <v>7</v>
      </c>
      <c r="C14" s="33">
        <v>9</v>
      </c>
      <c r="D14" s="32">
        <v>10</v>
      </c>
      <c r="E14" s="32">
        <v>6</v>
      </c>
      <c r="F14" s="33">
        <v>8</v>
      </c>
      <c r="G14" s="34">
        <v>12</v>
      </c>
      <c r="H14" s="33">
        <v>10</v>
      </c>
      <c r="I14" s="42">
        <v>10</v>
      </c>
      <c r="J14" s="42">
        <v>8</v>
      </c>
      <c r="K14" s="33">
        <v>6</v>
      </c>
      <c r="L14" s="33">
        <v>4</v>
      </c>
      <c r="M14" s="33">
        <v>1</v>
      </c>
      <c r="N14" s="33">
        <v>1</v>
      </c>
      <c r="O14" s="49">
        <v>1</v>
      </c>
    </row>
    <row r="15" spans="1:15" x14ac:dyDescent="0.2">
      <c r="A15" s="29" t="s">
        <v>77</v>
      </c>
      <c r="B15" s="32">
        <v>0</v>
      </c>
      <c r="C15" s="33">
        <v>1</v>
      </c>
      <c r="D15" s="32">
        <v>1</v>
      </c>
      <c r="E15" s="32">
        <v>1</v>
      </c>
      <c r="F15" s="33">
        <v>2</v>
      </c>
      <c r="G15" s="34">
        <v>0</v>
      </c>
      <c r="H15" s="33">
        <v>0</v>
      </c>
      <c r="I15" s="42">
        <v>0</v>
      </c>
      <c r="J15" s="42">
        <v>1</v>
      </c>
      <c r="K15" s="33">
        <v>1</v>
      </c>
      <c r="L15" s="33">
        <v>1</v>
      </c>
      <c r="M15" s="33">
        <v>1</v>
      </c>
      <c r="N15" s="33">
        <v>0</v>
      </c>
      <c r="O15" s="49">
        <v>0</v>
      </c>
    </row>
    <row r="16" spans="1:15" x14ac:dyDescent="0.2">
      <c r="A16" s="29" t="s">
        <v>78</v>
      </c>
      <c r="B16" s="32">
        <v>2</v>
      </c>
      <c r="C16" s="33">
        <v>2</v>
      </c>
      <c r="D16" s="32">
        <v>2</v>
      </c>
      <c r="E16" s="32">
        <v>1</v>
      </c>
      <c r="F16" s="33">
        <v>1</v>
      </c>
      <c r="G16" s="34">
        <v>1</v>
      </c>
      <c r="H16" s="33">
        <v>2</v>
      </c>
      <c r="I16" s="42">
        <v>2</v>
      </c>
      <c r="J16" s="42">
        <v>0</v>
      </c>
      <c r="K16" s="33">
        <v>1</v>
      </c>
      <c r="L16" s="33">
        <v>0</v>
      </c>
      <c r="M16" s="33">
        <v>0</v>
      </c>
      <c r="N16" s="33">
        <v>0</v>
      </c>
      <c r="O16" s="49">
        <v>0</v>
      </c>
    </row>
    <row r="17" spans="1:15" x14ac:dyDescent="0.2">
      <c r="A17" s="16" t="s">
        <v>42</v>
      </c>
      <c r="B17" s="32">
        <v>0</v>
      </c>
      <c r="C17" s="33">
        <v>1</v>
      </c>
      <c r="D17" s="32">
        <v>2</v>
      </c>
      <c r="E17" s="32">
        <v>2</v>
      </c>
      <c r="F17" s="33">
        <v>1</v>
      </c>
      <c r="G17" s="34">
        <v>1</v>
      </c>
      <c r="H17" s="33">
        <v>2</v>
      </c>
      <c r="I17" s="42">
        <v>1</v>
      </c>
      <c r="J17" s="42">
        <v>0</v>
      </c>
      <c r="K17" s="33">
        <v>0</v>
      </c>
      <c r="L17" s="33">
        <v>2</v>
      </c>
      <c r="M17" s="33">
        <v>3</v>
      </c>
      <c r="N17" s="33">
        <v>1</v>
      </c>
      <c r="O17" s="49">
        <v>0</v>
      </c>
    </row>
    <row r="18" spans="1:15" x14ac:dyDescent="0.2">
      <c r="A18" s="16" t="s">
        <v>52</v>
      </c>
      <c r="B18" s="32">
        <v>131</v>
      </c>
      <c r="C18" s="33">
        <v>190</v>
      </c>
      <c r="D18" s="32">
        <v>198</v>
      </c>
      <c r="E18" s="32">
        <v>200</v>
      </c>
      <c r="F18" s="33">
        <v>183</v>
      </c>
      <c r="G18" s="34">
        <v>133</v>
      </c>
      <c r="H18" s="33">
        <v>104</v>
      </c>
      <c r="I18" s="42">
        <v>87</v>
      </c>
      <c r="J18" s="42">
        <v>74</v>
      </c>
      <c r="K18" s="33">
        <v>55</v>
      </c>
      <c r="L18" s="33">
        <v>53</v>
      </c>
      <c r="M18" s="33">
        <v>32</v>
      </c>
      <c r="N18" s="33">
        <v>14</v>
      </c>
      <c r="O18" s="49">
        <v>4</v>
      </c>
    </row>
    <row r="19" spans="1:15" x14ac:dyDescent="0.2">
      <c r="A19" s="29" t="s">
        <v>83</v>
      </c>
      <c r="B19" s="35" t="s">
        <v>37</v>
      </c>
      <c r="C19" s="36" t="s">
        <v>37</v>
      </c>
      <c r="D19" s="35" t="s">
        <v>37</v>
      </c>
      <c r="E19" s="35" t="s">
        <v>37</v>
      </c>
      <c r="F19" s="36" t="s">
        <v>37</v>
      </c>
      <c r="G19" s="34">
        <v>0</v>
      </c>
      <c r="H19" s="33">
        <v>0</v>
      </c>
      <c r="I19" s="42">
        <v>0</v>
      </c>
      <c r="J19" s="42">
        <v>0</v>
      </c>
      <c r="K19" s="33">
        <v>0</v>
      </c>
      <c r="L19" s="33">
        <v>0</v>
      </c>
      <c r="M19" s="33">
        <v>0</v>
      </c>
      <c r="N19" s="33">
        <v>0</v>
      </c>
      <c r="O19" s="49">
        <v>0</v>
      </c>
    </row>
    <row r="20" spans="1:15" x14ac:dyDescent="0.2">
      <c r="A20" s="16" t="s">
        <v>53</v>
      </c>
      <c r="B20" s="32">
        <v>11</v>
      </c>
      <c r="C20" s="33">
        <v>19</v>
      </c>
      <c r="D20" s="32">
        <v>22</v>
      </c>
      <c r="E20" s="32">
        <v>15</v>
      </c>
      <c r="F20" s="33">
        <v>11</v>
      </c>
      <c r="G20" s="34">
        <v>2</v>
      </c>
      <c r="H20" s="33">
        <v>3</v>
      </c>
      <c r="I20" s="42">
        <v>4</v>
      </c>
      <c r="J20" s="42">
        <v>3</v>
      </c>
      <c r="K20" s="33">
        <v>2</v>
      </c>
      <c r="L20" s="33">
        <v>4</v>
      </c>
      <c r="M20" s="33">
        <v>0</v>
      </c>
      <c r="N20" s="33">
        <v>0</v>
      </c>
      <c r="O20" s="49">
        <v>0</v>
      </c>
    </row>
    <row r="21" spans="1:15" x14ac:dyDescent="0.2">
      <c r="A21" s="19" t="s">
        <v>38</v>
      </c>
      <c r="B21" s="32">
        <f>SUM(B13:B19)</f>
        <v>140</v>
      </c>
      <c r="C21" s="33">
        <f>SUM(C13:C19)</f>
        <v>203</v>
      </c>
      <c r="D21" s="32">
        <f>SUM(D13:D19)</f>
        <v>213</v>
      </c>
      <c r="E21" s="32">
        <f>SUM(E13:E20)</f>
        <v>226</v>
      </c>
      <c r="F21" s="33">
        <f>SUM(F13:F20)</f>
        <v>207</v>
      </c>
      <c r="G21" s="34">
        <f t="shared" ref="G21:O21" si="1">SUM(G13:G20)</f>
        <v>149</v>
      </c>
      <c r="H21" s="33">
        <f t="shared" si="1"/>
        <v>121</v>
      </c>
      <c r="I21" s="42">
        <f t="shared" si="1"/>
        <v>104</v>
      </c>
      <c r="J21" s="42">
        <f t="shared" si="1"/>
        <v>86</v>
      </c>
      <c r="K21" s="33">
        <f t="shared" si="1"/>
        <v>65</v>
      </c>
      <c r="L21" s="33">
        <f t="shared" si="1"/>
        <v>64</v>
      </c>
      <c r="M21" s="33">
        <f t="shared" si="1"/>
        <v>37</v>
      </c>
      <c r="N21" s="33">
        <f t="shared" si="1"/>
        <v>16</v>
      </c>
      <c r="O21" s="49">
        <f t="shared" si="1"/>
        <v>5</v>
      </c>
    </row>
    <row r="22" spans="1:15" ht="14.25" x14ac:dyDescent="0.2">
      <c r="A22" s="68" t="s">
        <v>54</v>
      </c>
      <c r="B22" s="69"/>
      <c r="C22" s="14"/>
      <c r="D22" s="14"/>
      <c r="E22" s="14"/>
      <c r="F22" s="14"/>
      <c r="G22" s="14"/>
      <c r="H22" s="14"/>
      <c r="I22" s="14"/>
      <c r="J22" s="14"/>
      <c r="K22" s="14"/>
      <c r="L22" s="14"/>
      <c r="M22" s="14"/>
      <c r="N22" s="14"/>
      <c r="O22" s="15"/>
    </row>
    <row r="23" spans="1:15" x14ac:dyDescent="0.2">
      <c r="A23" s="16" t="s">
        <v>55</v>
      </c>
      <c r="B23" s="32">
        <v>0</v>
      </c>
      <c r="C23" s="33">
        <v>0</v>
      </c>
      <c r="D23" s="32">
        <v>0</v>
      </c>
      <c r="E23" s="32">
        <v>0</v>
      </c>
      <c r="F23" s="33">
        <v>0</v>
      </c>
      <c r="G23" s="34">
        <v>0</v>
      </c>
      <c r="H23" s="33">
        <v>0</v>
      </c>
      <c r="I23" s="42">
        <v>0</v>
      </c>
      <c r="J23" s="42">
        <v>0</v>
      </c>
      <c r="K23" s="33">
        <v>0</v>
      </c>
      <c r="L23" s="33">
        <v>0</v>
      </c>
      <c r="M23" s="33">
        <v>0</v>
      </c>
      <c r="N23" s="33">
        <v>0</v>
      </c>
      <c r="O23" s="49">
        <v>0</v>
      </c>
    </row>
    <row r="24" spans="1:15" x14ac:dyDescent="0.2">
      <c r="A24" s="16" t="s">
        <v>56</v>
      </c>
      <c r="B24" s="32">
        <v>0</v>
      </c>
      <c r="C24" s="33">
        <v>0</v>
      </c>
      <c r="D24" s="32">
        <v>0</v>
      </c>
      <c r="E24" s="32">
        <v>0</v>
      </c>
      <c r="F24" s="33">
        <v>0</v>
      </c>
      <c r="G24" s="34">
        <v>0</v>
      </c>
      <c r="H24" s="33">
        <v>0</v>
      </c>
      <c r="I24" s="42">
        <v>0</v>
      </c>
      <c r="J24" s="42">
        <v>0</v>
      </c>
      <c r="K24" s="33">
        <v>0</v>
      </c>
      <c r="L24" s="33">
        <v>0</v>
      </c>
      <c r="M24" s="33">
        <v>0</v>
      </c>
      <c r="N24" s="33">
        <v>0</v>
      </c>
      <c r="O24" s="49">
        <v>0</v>
      </c>
    </row>
    <row r="25" spans="1:15" x14ac:dyDescent="0.2">
      <c r="A25" s="16" t="s">
        <v>57</v>
      </c>
      <c r="B25" s="32">
        <v>22</v>
      </c>
      <c r="C25" s="33">
        <v>22</v>
      </c>
      <c r="D25" s="32">
        <v>20</v>
      </c>
      <c r="E25" s="32">
        <v>13</v>
      </c>
      <c r="F25" s="33">
        <v>12</v>
      </c>
      <c r="G25" s="34">
        <v>12</v>
      </c>
      <c r="H25" s="33">
        <v>12</v>
      </c>
      <c r="I25" s="42">
        <v>3</v>
      </c>
      <c r="J25" s="42">
        <v>6</v>
      </c>
      <c r="K25" s="33">
        <v>1</v>
      </c>
      <c r="L25" s="33">
        <v>3</v>
      </c>
      <c r="M25" s="33">
        <v>3</v>
      </c>
      <c r="N25" s="33">
        <v>0</v>
      </c>
      <c r="O25" s="49">
        <v>0</v>
      </c>
    </row>
    <row r="26" spans="1:15" x14ac:dyDescent="0.2">
      <c r="A26" s="16" t="s">
        <v>58</v>
      </c>
      <c r="B26" s="32">
        <v>44</v>
      </c>
      <c r="C26" s="33">
        <v>79</v>
      </c>
      <c r="D26" s="32">
        <v>94</v>
      </c>
      <c r="E26" s="32">
        <v>84</v>
      </c>
      <c r="F26" s="33">
        <v>73</v>
      </c>
      <c r="G26" s="34">
        <v>56</v>
      </c>
      <c r="H26" s="33">
        <v>44</v>
      </c>
      <c r="I26" s="42">
        <v>38</v>
      </c>
      <c r="J26" s="42">
        <v>32</v>
      </c>
      <c r="K26" s="33">
        <v>28</v>
      </c>
      <c r="L26" s="33">
        <v>21</v>
      </c>
      <c r="M26" s="33">
        <v>14</v>
      </c>
      <c r="N26" s="33">
        <v>6</v>
      </c>
      <c r="O26" s="49">
        <v>2</v>
      </c>
    </row>
    <row r="27" spans="1:15" x14ac:dyDescent="0.2">
      <c r="A27" s="16" t="s">
        <v>59</v>
      </c>
      <c r="B27" s="32">
        <v>30</v>
      </c>
      <c r="C27" s="33">
        <v>40</v>
      </c>
      <c r="D27" s="32">
        <v>34</v>
      </c>
      <c r="E27" s="32">
        <v>47</v>
      </c>
      <c r="F27" s="33">
        <v>48</v>
      </c>
      <c r="G27" s="34">
        <v>28</v>
      </c>
      <c r="H27" s="33">
        <v>25</v>
      </c>
      <c r="I27" s="42">
        <v>17</v>
      </c>
      <c r="J27" s="42">
        <v>15</v>
      </c>
      <c r="K27" s="33">
        <v>9</v>
      </c>
      <c r="L27" s="33">
        <v>16</v>
      </c>
      <c r="M27" s="33">
        <v>4</v>
      </c>
      <c r="N27" s="33">
        <v>4</v>
      </c>
      <c r="O27" s="49">
        <v>1</v>
      </c>
    </row>
    <row r="28" spans="1:15" x14ac:dyDescent="0.2">
      <c r="A28" s="16" t="s">
        <v>60</v>
      </c>
      <c r="B28" s="32">
        <v>19</v>
      </c>
      <c r="C28" s="33">
        <v>39</v>
      </c>
      <c r="D28" s="32">
        <v>36</v>
      </c>
      <c r="E28" s="32">
        <v>27</v>
      </c>
      <c r="F28" s="33">
        <v>22</v>
      </c>
      <c r="G28" s="34">
        <v>18</v>
      </c>
      <c r="H28" s="33">
        <v>17</v>
      </c>
      <c r="I28" s="42">
        <v>23</v>
      </c>
      <c r="J28" s="42">
        <v>10</v>
      </c>
      <c r="K28" s="33">
        <v>7</v>
      </c>
      <c r="L28" s="33">
        <v>7</v>
      </c>
      <c r="M28" s="33">
        <v>6</v>
      </c>
      <c r="N28" s="33">
        <v>2</v>
      </c>
      <c r="O28" s="49">
        <v>0</v>
      </c>
    </row>
    <row r="29" spans="1:15" x14ac:dyDescent="0.2">
      <c r="A29" s="16" t="s">
        <v>45</v>
      </c>
      <c r="B29" s="32">
        <v>24</v>
      </c>
      <c r="C29" s="33">
        <v>25</v>
      </c>
      <c r="D29" s="32">
        <v>31</v>
      </c>
      <c r="E29" s="32">
        <v>38</v>
      </c>
      <c r="F29" s="33">
        <v>35</v>
      </c>
      <c r="G29" s="34">
        <v>26</v>
      </c>
      <c r="H29" s="33">
        <v>18</v>
      </c>
      <c r="I29" s="42">
        <v>15</v>
      </c>
      <c r="J29" s="42">
        <v>14</v>
      </c>
      <c r="K29" s="33">
        <v>11</v>
      </c>
      <c r="L29" s="33">
        <v>10</v>
      </c>
      <c r="M29" s="33">
        <v>6</v>
      </c>
      <c r="N29" s="33">
        <v>2</v>
      </c>
      <c r="O29" s="49">
        <v>1</v>
      </c>
    </row>
    <row r="30" spans="1:15" x14ac:dyDescent="0.2">
      <c r="A30" s="16" t="s">
        <v>46</v>
      </c>
      <c r="B30" s="32">
        <v>12</v>
      </c>
      <c r="C30" s="33">
        <v>17</v>
      </c>
      <c r="D30" s="32">
        <v>20</v>
      </c>
      <c r="E30" s="32">
        <v>17</v>
      </c>
      <c r="F30" s="33">
        <v>17</v>
      </c>
      <c r="G30" s="34">
        <v>9</v>
      </c>
      <c r="H30" s="33">
        <v>5</v>
      </c>
      <c r="I30" s="42">
        <v>8</v>
      </c>
      <c r="J30" s="42">
        <v>9</v>
      </c>
      <c r="K30" s="33">
        <v>9</v>
      </c>
      <c r="L30" s="33">
        <v>7</v>
      </c>
      <c r="M30" s="33">
        <v>4</v>
      </c>
      <c r="N30" s="33">
        <v>2</v>
      </c>
      <c r="O30" s="49">
        <v>1</v>
      </c>
    </row>
    <row r="31" spans="1:15" x14ac:dyDescent="0.2">
      <c r="A31" s="16" t="s">
        <v>61</v>
      </c>
      <c r="B31" s="32">
        <v>0</v>
      </c>
      <c r="C31" s="33">
        <v>0</v>
      </c>
      <c r="D31" s="32">
        <v>0</v>
      </c>
      <c r="E31" s="32">
        <v>0</v>
      </c>
      <c r="F31" s="33">
        <v>0</v>
      </c>
      <c r="G31" s="34">
        <v>0</v>
      </c>
      <c r="H31" s="33">
        <v>0</v>
      </c>
      <c r="I31" s="42">
        <v>0</v>
      </c>
      <c r="J31" s="42">
        <v>0</v>
      </c>
      <c r="K31" s="33">
        <v>0</v>
      </c>
      <c r="L31" s="33">
        <v>0</v>
      </c>
      <c r="M31" s="33">
        <v>0</v>
      </c>
      <c r="N31" s="33">
        <v>0</v>
      </c>
      <c r="O31" s="49">
        <v>0</v>
      </c>
    </row>
    <row r="32" spans="1:15" x14ac:dyDescent="0.2">
      <c r="A32" s="16" t="s">
        <v>62</v>
      </c>
      <c r="B32" s="32">
        <v>0</v>
      </c>
      <c r="C32" s="33">
        <v>0</v>
      </c>
      <c r="D32" s="32">
        <v>0</v>
      </c>
      <c r="E32" s="32">
        <v>0</v>
      </c>
      <c r="F32" s="33">
        <v>0</v>
      </c>
      <c r="G32" s="34">
        <v>0</v>
      </c>
      <c r="H32" s="33">
        <v>0</v>
      </c>
      <c r="I32" s="42">
        <v>0</v>
      </c>
      <c r="J32" s="42">
        <v>0</v>
      </c>
      <c r="K32" s="33">
        <v>0</v>
      </c>
      <c r="L32" s="33">
        <v>0</v>
      </c>
      <c r="M32" s="33">
        <v>0</v>
      </c>
      <c r="N32" s="33">
        <v>0</v>
      </c>
      <c r="O32" s="49">
        <v>0</v>
      </c>
    </row>
    <row r="33" spans="1:15" x14ac:dyDescent="0.2">
      <c r="A33" s="19" t="s">
        <v>38</v>
      </c>
      <c r="B33" s="32">
        <f t="shared" ref="B33:O33" si="2">SUM(B23:B32)</f>
        <v>151</v>
      </c>
      <c r="C33" s="33">
        <f t="shared" si="2"/>
        <v>222</v>
      </c>
      <c r="D33" s="32">
        <f t="shared" si="2"/>
        <v>235</v>
      </c>
      <c r="E33" s="32">
        <f t="shared" si="2"/>
        <v>226</v>
      </c>
      <c r="F33" s="33">
        <f t="shared" si="2"/>
        <v>207</v>
      </c>
      <c r="G33" s="34">
        <f>SUM(G23:G32)</f>
        <v>149</v>
      </c>
      <c r="H33" s="33">
        <f>SUM(H23:H32)</f>
        <v>121</v>
      </c>
      <c r="I33" s="42">
        <f t="shared" si="2"/>
        <v>104</v>
      </c>
      <c r="J33" s="42">
        <f t="shared" si="2"/>
        <v>86</v>
      </c>
      <c r="K33" s="33">
        <f t="shared" si="2"/>
        <v>65</v>
      </c>
      <c r="L33" s="33">
        <f t="shared" si="2"/>
        <v>64</v>
      </c>
      <c r="M33" s="33">
        <f t="shared" si="2"/>
        <v>37</v>
      </c>
      <c r="N33" s="33">
        <f t="shared" si="2"/>
        <v>16</v>
      </c>
      <c r="O33" s="49">
        <f t="shared" si="2"/>
        <v>5</v>
      </c>
    </row>
    <row r="34" spans="1:15" ht="14.25" x14ac:dyDescent="0.2">
      <c r="A34" s="73" t="s">
        <v>63</v>
      </c>
      <c r="B34" s="74"/>
      <c r="C34" s="28"/>
      <c r="D34" s="28"/>
      <c r="E34" s="28"/>
      <c r="F34" s="28"/>
      <c r="G34" s="28"/>
      <c r="H34" s="28"/>
      <c r="I34" s="28"/>
      <c r="J34" s="28"/>
      <c r="K34" s="28"/>
      <c r="L34" s="28"/>
      <c r="M34" s="28"/>
      <c r="N34" s="28"/>
      <c r="O34" s="25"/>
    </row>
    <row r="35" spans="1:15" x14ac:dyDescent="0.2">
      <c r="A35" s="16" t="s">
        <v>64</v>
      </c>
      <c r="B35" s="27">
        <v>33.880000000000003</v>
      </c>
      <c r="C35" s="44">
        <v>33.493499999999997</v>
      </c>
      <c r="D35" s="45">
        <v>33.908299999999997</v>
      </c>
      <c r="E35" s="45">
        <v>34.385899999999999</v>
      </c>
      <c r="F35" s="44">
        <v>34.655200000000001</v>
      </c>
      <c r="G35" s="46">
        <v>33.369999999999997</v>
      </c>
      <c r="H35" s="44">
        <v>33.22</v>
      </c>
      <c r="I35" s="47">
        <v>35.14</v>
      </c>
      <c r="J35" s="47">
        <v>34.94</v>
      </c>
      <c r="K35" s="44">
        <v>35.68</v>
      </c>
      <c r="L35" s="44">
        <v>34.94</v>
      </c>
      <c r="M35" s="44">
        <v>35.15</v>
      </c>
      <c r="N35" s="44">
        <v>36</v>
      </c>
      <c r="O35" s="51">
        <v>36.659999999999997</v>
      </c>
    </row>
    <row r="36" spans="1:15" x14ac:dyDescent="0.2">
      <c r="A36" s="16" t="s">
        <v>65</v>
      </c>
      <c r="B36" s="27">
        <v>8.9697300000000002</v>
      </c>
      <c r="C36" s="44">
        <v>8.6161600000000007</v>
      </c>
      <c r="D36" s="45">
        <v>8.9769199999999998</v>
      </c>
      <c r="E36" s="45">
        <v>9.0845699999999994</v>
      </c>
      <c r="F36" s="44">
        <v>8.9372100000000003</v>
      </c>
      <c r="G36" s="46">
        <v>8.7449999999999992</v>
      </c>
      <c r="H36" s="44">
        <v>8.06</v>
      </c>
      <c r="I36" s="47">
        <v>8.4</v>
      </c>
      <c r="J36" s="47">
        <v>9.16</v>
      </c>
      <c r="K36" s="44">
        <v>10.220000000000001</v>
      </c>
      <c r="L36" s="44">
        <v>9.44</v>
      </c>
      <c r="M36" s="44">
        <v>10.23</v>
      </c>
      <c r="N36" s="44">
        <v>11.14</v>
      </c>
      <c r="O36" s="51">
        <v>11.56</v>
      </c>
    </row>
    <row r="37" spans="1:15" x14ac:dyDescent="0.2">
      <c r="A37" s="68" t="s">
        <v>66</v>
      </c>
      <c r="B37" s="69"/>
      <c r="C37" s="14"/>
      <c r="D37" s="14"/>
      <c r="E37" s="14"/>
      <c r="F37" s="14"/>
      <c r="G37" s="14"/>
      <c r="H37" s="14"/>
      <c r="I37" s="14"/>
      <c r="J37" s="14"/>
      <c r="K37" s="14"/>
      <c r="L37" s="14"/>
      <c r="M37" s="14"/>
      <c r="N37" s="14"/>
      <c r="O37" s="15"/>
    </row>
    <row r="38" spans="1:15" x14ac:dyDescent="0.2">
      <c r="A38" s="16" t="s">
        <v>67</v>
      </c>
      <c r="B38" s="32">
        <v>33</v>
      </c>
      <c r="C38" s="33">
        <v>46</v>
      </c>
      <c r="D38" s="32">
        <v>58</v>
      </c>
      <c r="E38" s="32">
        <v>53</v>
      </c>
      <c r="F38" s="33">
        <v>50</v>
      </c>
      <c r="G38" s="34">
        <v>34</v>
      </c>
      <c r="H38" s="33">
        <v>23</v>
      </c>
      <c r="I38" s="42">
        <v>19</v>
      </c>
      <c r="J38" s="42">
        <v>14</v>
      </c>
      <c r="K38" s="33">
        <v>16</v>
      </c>
      <c r="L38" s="33">
        <v>20</v>
      </c>
      <c r="M38" s="33">
        <v>10</v>
      </c>
      <c r="N38" s="33">
        <v>5</v>
      </c>
      <c r="O38" s="49">
        <v>2</v>
      </c>
    </row>
    <row r="39" spans="1:15" x14ac:dyDescent="0.2">
      <c r="A39" s="16" t="s">
        <v>68</v>
      </c>
      <c r="B39" s="32">
        <v>118</v>
      </c>
      <c r="C39" s="33">
        <v>176</v>
      </c>
      <c r="D39" s="32">
        <v>177</v>
      </c>
      <c r="E39" s="32">
        <v>173</v>
      </c>
      <c r="F39" s="33">
        <v>157</v>
      </c>
      <c r="G39" s="34">
        <v>115</v>
      </c>
      <c r="H39" s="33">
        <v>98</v>
      </c>
      <c r="I39" s="42">
        <v>85</v>
      </c>
      <c r="J39" s="42">
        <v>72</v>
      </c>
      <c r="K39" s="33">
        <v>49</v>
      </c>
      <c r="L39" s="33">
        <v>44</v>
      </c>
      <c r="M39" s="33">
        <v>27</v>
      </c>
      <c r="N39" s="33">
        <v>11</v>
      </c>
      <c r="O39" s="49">
        <v>3</v>
      </c>
    </row>
    <row r="40" spans="1:15" ht="13.5" thickBot="1" x14ac:dyDescent="0.25">
      <c r="A40" s="22" t="s">
        <v>38</v>
      </c>
      <c r="B40" s="38">
        <f t="shared" ref="B40:O40" si="3">SUM(B38:B39)</f>
        <v>151</v>
      </c>
      <c r="C40" s="39">
        <f>SUM(C38:C39)</f>
        <v>222</v>
      </c>
      <c r="D40" s="38">
        <f t="shared" si="3"/>
        <v>235</v>
      </c>
      <c r="E40" s="38">
        <f t="shared" si="3"/>
        <v>226</v>
      </c>
      <c r="F40" s="39">
        <f t="shared" si="3"/>
        <v>207</v>
      </c>
      <c r="G40" s="40">
        <f>SUM(G38:G39)</f>
        <v>149</v>
      </c>
      <c r="H40" s="39">
        <f>SUM(H38:H39)</f>
        <v>121</v>
      </c>
      <c r="I40" s="43">
        <f t="shared" si="3"/>
        <v>104</v>
      </c>
      <c r="J40" s="43">
        <f t="shared" si="3"/>
        <v>86</v>
      </c>
      <c r="K40" s="39">
        <f t="shared" si="3"/>
        <v>65</v>
      </c>
      <c r="L40" s="39">
        <f t="shared" si="3"/>
        <v>64</v>
      </c>
      <c r="M40" s="39">
        <f t="shared" si="3"/>
        <v>37</v>
      </c>
      <c r="N40" s="39">
        <f t="shared" si="3"/>
        <v>16</v>
      </c>
      <c r="O40" s="50">
        <f t="shared" si="3"/>
        <v>5</v>
      </c>
    </row>
    <row r="41" spans="1:15" ht="13.5" thickTop="1" x14ac:dyDescent="0.2"/>
    <row r="42" spans="1:15" ht="75" customHeight="1" x14ac:dyDescent="0.2">
      <c r="A42" s="70" t="s">
        <v>76</v>
      </c>
      <c r="B42" s="70"/>
      <c r="C42" s="70"/>
      <c r="D42" s="70"/>
      <c r="E42" s="70"/>
      <c r="F42" s="70"/>
      <c r="G42" s="70"/>
      <c r="H42" s="70"/>
      <c r="I42" s="70"/>
      <c r="J42" s="70"/>
      <c r="K42" s="70"/>
      <c r="L42" s="70"/>
      <c r="M42" s="70"/>
      <c r="N42" s="70"/>
      <c r="O42" s="70"/>
    </row>
    <row r="43" spans="1:15" ht="21" customHeight="1" x14ac:dyDescent="0.2">
      <c r="A43" s="41" t="s">
        <v>74</v>
      </c>
      <c r="B43" s="41"/>
      <c r="C43" s="41"/>
      <c r="D43" s="41"/>
      <c r="E43" s="41"/>
      <c r="F43" s="41"/>
      <c r="G43" s="41"/>
      <c r="H43" s="41"/>
      <c r="I43" s="41"/>
      <c r="J43" s="41"/>
      <c r="K43" s="41"/>
      <c r="L43" s="41"/>
      <c r="M43" s="41"/>
      <c r="N43" s="41"/>
      <c r="O43" s="41"/>
    </row>
    <row r="44" spans="1:15" ht="45" customHeight="1" x14ac:dyDescent="0.2">
      <c r="A44" s="71" t="s">
        <v>69</v>
      </c>
      <c r="B44" s="71"/>
      <c r="C44" s="71"/>
      <c r="D44" s="71"/>
      <c r="E44" s="71"/>
      <c r="F44" s="71"/>
      <c r="G44" s="71"/>
      <c r="H44" s="71"/>
      <c r="I44" s="71"/>
      <c r="J44" s="71"/>
      <c r="K44" s="71"/>
      <c r="L44" s="71"/>
      <c r="M44" s="71"/>
      <c r="N44" s="71"/>
      <c r="O44" s="71"/>
    </row>
    <row r="51" spans="2:14" x14ac:dyDescent="0.2">
      <c r="B51" s="24"/>
      <c r="C51" s="24"/>
      <c r="D51" s="24"/>
      <c r="E51" s="24"/>
      <c r="F51" s="24"/>
      <c r="G51" s="24"/>
      <c r="H51" s="24"/>
      <c r="I51" s="24"/>
      <c r="J51" s="24"/>
      <c r="K51" s="24"/>
      <c r="L51" s="24"/>
      <c r="M51" s="24"/>
      <c r="N51" s="24"/>
    </row>
    <row r="52" spans="2:14" x14ac:dyDescent="0.2">
      <c r="B52" s="24"/>
      <c r="C52" s="24"/>
      <c r="D52" s="24"/>
      <c r="E52" s="24"/>
      <c r="F52" s="24"/>
      <c r="G52" s="24"/>
      <c r="H52" s="24"/>
      <c r="I52" s="24"/>
      <c r="J52" s="24"/>
      <c r="K52" s="24"/>
      <c r="L52" s="24"/>
      <c r="M52" s="24"/>
      <c r="N52" s="24"/>
    </row>
  </sheetData>
  <mergeCells count="9">
    <mergeCell ref="A37:B37"/>
    <mergeCell ref="A42:O42"/>
    <mergeCell ref="A44:O44"/>
    <mergeCell ref="A2:O2"/>
    <mergeCell ref="A3:O3"/>
    <mergeCell ref="A4:O4"/>
    <mergeCell ref="A12:B12"/>
    <mergeCell ref="A22:B22"/>
    <mergeCell ref="A34:B34"/>
  </mergeCells>
  <printOptions horizontalCentered="1"/>
  <pageMargins left="0.5" right="0.5"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52"/>
  <sheetViews>
    <sheetView tabSelected="1" workbookViewId="0">
      <selection activeCell="A13" sqref="A13"/>
    </sheetView>
  </sheetViews>
  <sheetFormatPr defaultRowHeight="12.75" x14ac:dyDescent="0.2"/>
  <cols>
    <col min="1" max="1" width="38.28515625" customWidth="1"/>
    <col min="2" max="11" width="9.7109375" style="9" hidden="1" customWidth="1"/>
    <col min="12" max="18" width="9.7109375" style="9" customWidth="1"/>
    <col min="19" max="19" width="9.7109375" customWidth="1"/>
  </cols>
  <sheetData>
    <row r="2" spans="1:20" ht="15.75" x14ac:dyDescent="0.25">
      <c r="A2" s="72" t="s">
        <v>95</v>
      </c>
      <c r="B2" s="72"/>
      <c r="C2" s="72"/>
      <c r="D2" s="72"/>
      <c r="E2" s="72"/>
      <c r="F2" s="72"/>
      <c r="G2" s="72"/>
      <c r="H2" s="72"/>
      <c r="I2" s="72"/>
      <c r="J2" s="72"/>
      <c r="K2" s="72"/>
      <c r="L2" s="72"/>
      <c r="M2" s="72"/>
      <c r="N2" s="72"/>
      <c r="O2" s="72"/>
      <c r="P2" s="72"/>
      <c r="Q2" s="72"/>
      <c r="R2" s="72"/>
      <c r="S2" s="72"/>
    </row>
    <row r="3" spans="1:20" ht="15" x14ac:dyDescent="0.25">
      <c r="A3" s="66" t="s">
        <v>105</v>
      </c>
      <c r="B3" s="66"/>
      <c r="C3" s="66"/>
      <c r="D3" s="66"/>
      <c r="E3" s="66"/>
      <c r="F3" s="66"/>
      <c r="G3" s="66"/>
      <c r="H3" s="66"/>
      <c r="I3" s="66"/>
      <c r="J3" s="66"/>
      <c r="K3" s="66"/>
      <c r="L3" s="66"/>
      <c r="M3" s="66"/>
      <c r="N3" s="66"/>
      <c r="O3" s="66"/>
      <c r="P3" s="66"/>
      <c r="Q3" s="66"/>
      <c r="R3" s="66"/>
      <c r="S3" s="66"/>
    </row>
    <row r="4" spans="1:20" ht="15" x14ac:dyDescent="0.25">
      <c r="A4" s="66" t="s">
        <v>47</v>
      </c>
      <c r="B4" s="66"/>
      <c r="C4" s="66"/>
      <c r="D4" s="66"/>
      <c r="E4" s="66"/>
      <c r="F4" s="66"/>
      <c r="G4" s="66"/>
      <c r="H4" s="66"/>
      <c r="I4" s="66"/>
      <c r="J4" s="66"/>
      <c r="K4" s="66"/>
      <c r="L4" s="66"/>
      <c r="M4" s="66"/>
      <c r="N4" s="66"/>
      <c r="O4" s="66"/>
      <c r="P4" s="66"/>
      <c r="Q4" s="66"/>
      <c r="R4" s="66"/>
      <c r="S4" s="66"/>
    </row>
    <row r="6" spans="1:20" ht="13.5" thickBot="1" x14ac:dyDescent="0.25"/>
    <row r="7" spans="1:20" ht="13.5" thickTop="1" x14ac:dyDescent="0.2">
      <c r="A7" s="10"/>
      <c r="B7" s="26" t="s">
        <v>41</v>
      </c>
      <c r="C7" s="11" t="s">
        <v>70</v>
      </c>
      <c r="D7" s="26" t="s">
        <v>71</v>
      </c>
      <c r="E7" s="26" t="s">
        <v>72</v>
      </c>
      <c r="F7" s="11" t="s">
        <v>75</v>
      </c>
      <c r="G7" s="31" t="s">
        <v>79</v>
      </c>
      <c r="H7" s="11" t="s">
        <v>81</v>
      </c>
      <c r="I7" s="31" t="s">
        <v>82</v>
      </c>
      <c r="J7" s="11" t="s">
        <v>84</v>
      </c>
      <c r="K7" s="11" t="s">
        <v>85</v>
      </c>
      <c r="L7" s="11" t="s">
        <v>86</v>
      </c>
      <c r="M7" s="26" t="s">
        <v>88</v>
      </c>
      <c r="N7" s="11" t="s">
        <v>89</v>
      </c>
      <c r="O7" s="26" t="s">
        <v>90</v>
      </c>
      <c r="P7" s="26" t="s">
        <v>97</v>
      </c>
      <c r="Q7" s="26" t="s">
        <v>102</v>
      </c>
      <c r="R7" s="26" t="s">
        <v>103</v>
      </c>
      <c r="S7" s="48" t="s">
        <v>104</v>
      </c>
    </row>
    <row r="8" spans="1:20" x14ac:dyDescent="0.2">
      <c r="A8" s="13" t="s">
        <v>48</v>
      </c>
      <c r="B8" s="14"/>
      <c r="C8" s="14"/>
      <c r="D8" s="14"/>
      <c r="E8" s="14"/>
      <c r="F8" s="14"/>
      <c r="G8" s="14"/>
      <c r="H8" s="14"/>
      <c r="I8" s="14"/>
      <c r="J8" s="14"/>
      <c r="K8" s="14"/>
      <c r="L8" s="14"/>
      <c r="M8" s="14"/>
      <c r="N8" s="14"/>
      <c r="O8" s="14"/>
      <c r="P8" s="14"/>
      <c r="Q8" s="14"/>
      <c r="R8" s="14"/>
      <c r="S8" s="15"/>
    </row>
    <row r="9" spans="1:20" x14ac:dyDescent="0.2">
      <c r="A9" s="16" t="s">
        <v>43</v>
      </c>
      <c r="B9" s="32">
        <v>234</v>
      </c>
      <c r="C9" s="33">
        <v>178</v>
      </c>
      <c r="D9" s="32">
        <v>131</v>
      </c>
      <c r="E9" s="32">
        <v>88</v>
      </c>
      <c r="F9" s="33">
        <v>75</v>
      </c>
      <c r="G9" s="34">
        <v>65</v>
      </c>
      <c r="H9" s="33">
        <v>45</v>
      </c>
      <c r="I9" s="34">
        <v>57</v>
      </c>
      <c r="J9" s="33">
        <v>47</v>
      </c>
      <c r="K9" s="33">
        <v>19</v>
      </c>
      <c r="L9" s="33">
        <v>32</v>
      </c>
      <c r="M9" s="32">
        <v>36</v>
      </c>
      <c r="N9" s="33">
        <v>35</v>
      </c>
      <c r="O9" s="32">
        <v>36</v>
      </c>
      <c r="P9" s="32">
        <v>24</v>
      </c>
      <c r="Q9" s="32">
        <v>17</v>
      </c>
      <c r="R9" s="32">
        <v>21</v>
      </c>
      <c r="S9" s="49">
        <v>25</v>
      </c>
    </row>
    <row r="10" spans="1:20" x14ac:dyDescent="0.2">
      <c r="A10" s="16" t="s">
        <v>44</v>
      </c>
      <c r="B10" s="32">
        <v>6</v>
      </c>
      <c r="C10" s="33">
        <v>3</v>
      </c>
      <c r="D10" s="32">
        <v>3</v>
      </c>
      <c r="E10" s="32">
        <v>0</v>
      </c>
      <c r="F10" s="33">
        <v>3</v>
      </c>
      <c r="G10" s="34">
        <v>2</v>
      </c>
      <c r="H10" s="33">
        <v>2</v>
      </c>
      <c r="I10" s="34">
        <v>0</v>
      </c>
      <c r="J10" s="33">
        <v>0</v>
      </c>
      <c r="K10" s="33">
        <v>0</v>
      </c>
      <c r="L10" s="33">
        <v>1</v>
      </c>
      <c r="M10" s="32">
        <v>2</v>
      </c>
      <c r="N10" s="33">
        <v>0</v>
      </c>
      <c r="O10" s="32">
        <v>0</v>
      </c>
      <c r="P10" s="32">
        <v>0</v>
      </c>
      <c r="Q10" s="32">
        <v>1</v>
      </c>
      <c r="R10" s="32">
        <v>5</v>
      </c>
      <c r="S10" s="49">
        <v>1</v>
      </c>
    </row>
    <row r="11" spans="1:20" x14ac:dyDescent="0.2">
      <c r="A11" s="19" t="s">
        <v>38</v>
      </c>
      <c r="B11" s="32">
        <f t="shared" ref="B11:N11" si="0">SUM(B9:B10)</f>
        <v>240</v>
      </c>
      <c r="C11" s="33">
        <f t="shared" si="0"/>
        <v>181</v>
      </c>
      <c r="D11" s="32">
        <f t="shared" si="0"/>
        <v>134</v>
      </c>
      <c r="E11" s="32">
        <f t="shared" si="0"/>
        <v>88</v>
      </c>
      <c r="F11" s="33">
        <f t="shared" si="0"/>
        <v>78</v>
      </c>
      <c r="G11" s="34">
        <f>SUM(G9:G10)</f>
        <v>67</v>
      </c>
      <c r="H11" s="33">
        <f>SUM(H9:H10)</f>
        <v>47</v>
      </c>
      <c r="I11" s="34">
        <f t="shared" si="0"/>
        <v>57</v>
      </c>
      <c r="J11" s="33">
        <f t="shared" si="0"/>
        <v>47</v>
      </c>
      <c r="K11" s="33">
        <f t="shared" si="0"/>
        <v>19</v>
      </c>
      <c r="L11" s="33">
        <f t="shared" si="0"/>
        <v>33</v>
      </c>
      <c r="M11" s="32">
        <f t="shared" si="0"/>
        <v>38</v>
      </c>
      <c r="N11" s="33">
        <f t="shared" si="0"/>
        <v>35</v>
      </c>
      <c r="O11" s="32">
        <f t="shared" ref="O11:S11" si="1">SUM(O9:O10)</f>
        <v>36</v>
      </c>
      <c r="P11" s="32">
        <f t="shared" ref="P11:R11" si="2">SUM(P9:P10)</f>
        <v>24</v>
      </c>
      <c r="Q11" s="32">
        <f t="shared" si="2"/>
        <v>18</v>
      </c>
      <c r="R11" s="32">
        <f t="shared" si="2"/>
        <v>26</v>
      </c>
      <c r="S11" s="49">
        <f t="shared" si="1"/>
        <v>26</v>
      </c>
    </row>
    <row r="12" spans="1:20" x14ac:dyDescent="0.2">
      <c r="A12" s="68" t="s">
        <v>98</v>
      </c>
      <c r="B12" s="69"/>
      <c r="C12" s="14"/>
      <c r="D12" s="14"/>
      <c r="E12" s="14"/>
      <c r="F12" s="14"/>
      <c r="G12" s="14"/>
      <c r="H12" s="14"/>
      <c r="I12" s="14"/>
      <c r="J12" s="14"/>
      <c r="K12" s="14"/>
      <c r="L12" s="14"/>
      <c r="M12" s="14"/>
      <c r="N12" s="14"/>
      <c r="O12" s="14"/>
      <c r="P12" s="14"/>
      <c r="Q12" s="14"/>
      <c r="R12" s="14"/>
      <c r="S12" s="15"/>
      <c r="T12" t="s">
        <v>73</v>
      </c>
    </row>
    <row r="13" spans="1:20" x14ac:dyDescent="0.2">
      <c r="A13" s="16" t="s">
        <v>106</v>
      </c>
      <c r="B13" s="32">
        <v>1</v>
      </c>
      <c r="C13" s="33">
        <v>1</v>
      </c>
      <c r="D13" s="32">
        <v>2</v>
      </c>
      <c r="E13" s="32">
        <v>1</v>
      </c>
      <c r="F13" s="33">
        <v>0</v>
      </c>
      <c r="G13" s="34">
        <v>0</v>
      </c>
      <c r="H13" s="33">
        <v>0</v>
      </c>
      <c r="I13" s="34">
        <v>0</v>
      </c>
      <c r="J13" s="33">
        <v>0</v>
      </c>
      <c r="K13" s="33">
        <v>0</v>
      </c>
      <c r="L13" s="33">
        <v>0</v>
      </c>
      <c r="M13" s="32">
        <v>1</v>
      </c>
      <c r="N13" s="33">
        <v>0</v>
      </c>
      <c r="O13" s="32">
        <v>0</v>
      </c>
      <c r="P13" s="32">
        <v>0</v>
      </c>
      <c r="Q13" s="32">
        <v>0</v>
      </c>
      <c r="R13" s="32">
        <v>0</v>
      </c>
      <c r="S13" s="49">
        <v>0</v>
      </c>
    </row>
    <row r="14" spans="1:20" x14ac:dyDescent="0.2">
      <c r="A14" s="16" t="s">
        <v>51</v>
      </c>
      <c r="B14" s="32">
        <v>11</v>
      </c>
      <c r="C14" s="33">
        <v>9</v>
      </c>
      <c r="D14" s="32">
        <v>10</v>
      </c>
      <c r="E14" s="32">
        <v>6</v>
      </c>
      <c r="F14" s="33">
        <v>9</v>
      </c>
      <c r="G14" s="34">
        <v>4</v>
      </c>
      <c r="H14" s="33">
        <v>0</v>
      </c>
      <c r="I14" s="34">
        <v>1</v>
      </c>
      <c r="J14" s="33">
        <v>2</v>
      </c>
      <c r="K14" s="33">
        <v>1</v>
      </c>
      <c r="L14" s="33">
        <v>6</v>
      </c>
      <c r="M14" s="32">
        <v>7</v>
      </c>
      <c r="N14" s="33">
        <v>2</v>
      </c>
      <c r="O14" s="32">
        <v>1</v>
      </c>
      <c r="P14" s="32">
        <v>0</v>
      </c>
      <c r="Q14" s="32">
        <v>0</v>
      </c>
      <c r="R14" s="32">
        <v>5</v>
      </c>
      <c r="S14" s="49">
        <v>8</v>
      </c>
    </row>
    <row r="15" spans="1:20" x14ac:dyDescent="0.2">
      <c r="A15" s="29" t="s">
        <v>77</v>
      </c>
      <c r="B15" s="32">
        <v>0</v>
      </c>
      <c r="C15" s="33">
        <v>0</v>
      </c>
      <c r="D15" s="32">
        <v>0</v>
      </c>
      <c r="E15" s="32">
        <v>0</v>
      </c>
      <c r="F15" s="33">
        <v>0</v>
      </c>
      <c r="G15" s="34">
        <v>0</v>
      </c>
      <c r="H15" s="33">
        <v>0</v>
      </c>
      <c r="I15" s="34">
        <v>0</v>
      </c>
      <c r="J15" s="33">
        <v>0</v>
      </c>
      <c r="K15" s="33">
        <v>0</v>
      </c>
      <c r="L15" s="33">
        <v>0</v>
      </c>
      <c r="M15" s="32">
        <v>0</v>
      </c>
      <c r="N15" s="33">
        <v>0</v>
      </c>
      <c r="O15" s="32">
        <v>0</v>
      </c>
      <c r="P15" s="32">
        <v>0</v>
      </c>
      <c r="Q15" s="32">
        <v>0</v>
      </c>
      <c r="R15" s="32">
        <v>0</v>
      </c>
      <c r="S15" s="49">
        <v>0</v>
      </c>
    </row>
    <row r="16" spans="1:20" x14ac:dyDescent="0.2">
      <c r="A16" s="29" t="s">
        <v>78</v>
      </c>
      <c r="B16" s="32">
        <v>1</v>
      </c>
      <c r="C16" s="33">
        <v>1</v>
      </c>
      <c r="D16" s="32">
        <v>1</v>
      </c>
      <c r="E16" s="32">
        <v>0</v>
      </c>
      <c r="F16" s="33">
        <v>2</v>
      </c>
      <c r="G16" s="34">
        <v>0</v>
      </c>
      <c r="H16" s="33">
        <v>0</v>
      </c>
      <c r="I16" s="34">
        <v>0</v>
      </c>
      <c r="J16" s="33">
        <v>0</v>
      </c>
      <c r="K16" s="33">
        <v>0</v>
      </c>
      <c r="L16" s="33">
        <v>0</v>
      </c>
      <c r="M16" s="32">
        <v>0</v>
      </c>
      <c r="N16" s="33">
        <v>0</v>
      </c>
      <c r="O16" s="32">
        <v>0</v>
      </c>
      <c r="P16" s="32">
        <v>0</v>
      </c>
      <c r="Q16" s="32">
        <v>1</v>
      </c>
      <c r="R16" s="32">
        <v>1</v>
      </c>
      <c r="S16" s="49">
        <v>0</v>
      </c>
    </row>
    <row r="17" spans="1:19" x14ac:dyDescent="0.2">
      <c r="A17" s="16" t="s">
        <v>42</v>
      </c>
      <c r="B17" s="32">
        <v>0</v>
      </c>
      <c r="C17" s="33">
        <v>0</v>
      </c>
      <c r="D17" s="32">
        <v>0</v>
      </c>
      <c r="E17" s="32">
        <v>0</v>
      </c>
      <c r="F17" s="33">
        <v>0</v>
      </c>
      <c r="G17" s="34">
        <v>1</v>
      </c>
      <c r="H17" s="33">
        <v>0</v>
      </c>
      <c r="I17" s="34">
        <v>1</v>
      </c>
      <c r="J17" s="33">
        <v>1</v>
      </c>
      <c r="K17" s="33">
        <v>0</v>
      </c>
      <c r="L17" s="33">
        <v>0</v>
      </c>
      <c r="M17" s="32">
        <v>0</v>
      </c>
      <c r="N17" s="33">
        <v>0</v>
      </c>
      <c r="O17" s="32">
        <v>0</v>
      </c>
      <c r="P17" s="32">
        <v>0</v>
      </c>
      <c r="Q17" s="32">
        <v>1</v>
      </c>
      <c r="R17" s="32">
        <v>0</v>
      </c>
      <c r="S17" s="49">
        <v>0</v>
      </c>
    </row>
    <row r="18" spans="1:19" x14ac:dyDescent="0.2">
      <c r="A18" s="16" t="s">
        <v>52</v>
      </c>
      <c r="B18" s="32">
        <v>221</v>
      </c>
      <c r="C18" s="33">
        <v>166</v>
      </c>
      <c r="D18" s="32">
        <v>119</v>
      </c>
      <c r="E18" s="32">
        <v>79</v>
      </c>
      <c r="F18" s="33">
        <v>66</v>
      </c>
      <c r="G18" s="34">
        <v>62</v>
      </c>
      <c r="H18" s="33">
        <v>47</v>
      </c>
      <c r="I18" s="34">
        <v>55</v>
      </c>
      <c r="J18" s="33">
        <v>43</v>
      </c>
      <c r="K18" s="33">
        <v>17</v>
      </c>
      <c r="L18" s="33">
        <v>26</v>
      </c>
      <c r="M18" s="32">
        <v>29</v>
      </c>
      <c r="N18" s="33">
        <v>33</v>
      </c>
      <c r="O18" s="32">
        <v>34</v>
      </c>
      <c r="P18" s="32">
        <v>23</v>
      </c>
      <c r="Q18" s="32">
        <v>15</v>
      </c>
      <c r="R18" s="32">
        <v>18</v>
      </c>
      <c r="S18" s="49">
        <v>18</v>
      </c>
    </row>
    <row r="19" spans="1:19" x14ac:dyDescent="0.2">
      <c r="A19" s="29" t="s">
        <v>83</v>
      </c>
      <c r="B19" s="35" t="s">
        <v>37</v>
      </c>
      <c r="C19" s="36" t="s">
        <v>37</v>
      </c>
      <c r="D19" s="35" t="s">
        <v>37</v>
      </c>
      <c r="E19" s="35" t="s">
        <v>37</v>
      </c>
      <c r="F19" s="36" t="s">
        <v>37</v>
      </c>
      <c r="G19" s="37">
        <v>0</v>
      </c>
      <c r="H19" s="36">
        <v>0</v>
      </c>
      <c r="I19" s="34">
        <v>0</v>
      </c>
      <c r="J19" s="33">
        <v>1</v>
      </c>
      <c r="K19" s="33">
        <v>0</v>
      </c>
      <c r="L19" s="33">
        <v>0</v>
      </c>
      <c r="M19" s="32">
        <v>0</v>
      </c>
      <c r="N19" s="33">
        <v>0</v>
      </c>
      <c r="O19" s="32">
        <v>1</v>
      </c>
      <c r="P19" s="32">
        <v>1</v>
      </c>
      <c r="Q19" s="32">
        <v>1</v>
      </c>
      <c r="R19" s="32">
        <v>1</v>
      </c>
      <c r="S19" s="49">
        <v>0</v>
      </c>
    </row>
    <row r="20" spans="1:19" x14ac:dyDescent="0.2">
      <c r="A20" s="16" t="s">
        <v>53</v>
      </c>
      <c r="B20" s="32">
        <v>6</v>
      </c>
      <c r="C20" s="33">
        <v>4</v>
      </c>
      <c r="D20" s="32">
        <v>2</v>
      </c>
      <c r="E20" s="32">
        <v>2</v>
      </c>
      <c r="F20" s="33">
        <v>1</v>
      </c>
      <c r="G20" s="34">
        <v>0</v>
      </c>
      <c r="H20" s="33">
        <v>0</v>
      </c>
      <c r="I20" s="34">
        <v>0</v>
      </c>
      <c r="J20" s="33">
        <v>0</v>
      </c>
      <c r="K20" s="33">
        <v>1</v>
      </c>
      <c r="L20" s="33">
        <v>1</v>
      </c>
      <c r="M20" s="32">
        <v>1</v>
      </c>
      <c r="N20" s="33">
        <v>0</v>
      </c>
      <c r="O20" s="32">
        <v>0</v>
      </c>
      <c r="P20" s="32">
        <v>0</v>
      </c>
      <c r="Q20" s="32">
        <v>0</v>
      </c>
      <c r="R20" s="32">
        <v>1</v>
      </c>
      <c r="S20" s="49">
        <v>0</v>
      </c>
    </row>
    <row r="21" spans="1:19" x14ac:dyDescent="0.2">
      <c r="A21" s="19" t="s">
        <v>38</v>
      </c>
      <c r="B21" s="32">
        <f>SUM(B13:B20)</f>
        <v>240</v>
      </c>
      <c r="C21" s="33">
        <f>SUM(C13:C20)</f>
        <v>181</v>
      </c>
      <c r="D21" s="32">
        <f>SUM(D13:D20)</f>
        <v>134</v>
      </c>
      <c r="E21" s="32">
        <f>SUM(E13:E20)</f>
        <v>88</v>
      </c>
      <c r="F21" s="33">
        <f>SUM(F13:F20)</f>
        <v>78</v>
      </c>
      <c r="G21" s="34">
        <f t="shared" ref="G21:N21" si="3">SUM(G13:G20)</f>
        <v>67</v>
      </c>
      <c r="H21" s="33">
        <f t="shared" si="3"/>
        <v>47</v>
      </c>
      <c r="I21" s="34">
        <f t="shared" si="3"/>
        <v>57</v>
      </c>
      <c r="J21" s="33">
        <f t="shared" si="3"/>
        <v>47</v>
      </c>
      <c r="K21" s="33">
        <f t="shared" si="3"/>
        <v>19</v>
      </c>
      <c r="L21" s="33">
        <f t="shared" si="3"/>
        <v>33</v>
      </c>
      <c r="M21" s="32">
        <f t="shared" si="3"/>
        <v>38</v>
      </c>
      <c r="N21" s="33">
        <f t="shared" si="3"/>
        <v>35</v>
      </c>
      <c r="O21" s="32">
        <f t="shared" ref="O21:S21" si="4">SUM(O13:O20)</f>
        <v>36</v>
      </c>
      <c r="P21" s="32">
        <f t="shared" ref="P21:R21" si="5">SUM(P13:P20)</f>
        <v>24</v>
      </c>
      <c r="Q21" s="32">
        <f t="shared" si="5"/>
        <v>18</v>
      </c>
      <c r="R21" s="32">
        <f t="shared" si="5"/>
        <v>26</v>
      </c>
      <c r="S21" s="49">
        <f t="shared" si="4"/>
        <v>26</v>
      </c>
    </row>
    <row r="22" spans="1:19" x14ac:dyDescent="0.2">
      <c r="A22" s="68" t="s">
        <v>99</v>
      </c>
      <c r="B22" s="69"/>
      <c r="C22" s="14"/>
      <c r="D22" s="14"/>
      <c r="E22" s="14"/>
      <c r="F22" s="14"/>
      <c r="G22" s="14"/>
      <c r="H22" s="14"/>
      <c r="I22" s="14"/>
      <c r="J22" s="14"/>
      <c r="K22" s="14"/>
      <c r="L22" s="14"/>
      <c r="M22" s="14"/>
      <c r="N22" s="14"/>
      <c r="O22" s="14"/>
      <c r="P22" s="14"/>
      <c r="Q22" s="14"/>
      <c r="R22" s="14"/>
      <c r="S22" s="15"/>
    </row>
    <row r="23" spans="1:19" x14ac:dyDescent="0.2">
      <c r="A23" s="16" t="s">
        <v>55</v>
      </c>
      <c r="B23" s="32">
        <v>0</v>
      </c>
      <c r="C23" s="33">
        <v>0</v>
      </c>
      <c r="D23" s="32">
        <v>0</v>
      </c>
      <c r="E23" s="32">
        <v>0</v>
      </c>
      <c r="F23" s="33">
        <v>0</v>
      </c>
      <c r="G23" s="34">
        <v>0</v>
      </c>
      <c r="H23" s="33">
        <v>0</v>
      </c>
      <c r="I23" s="34">
        <v>0</v>
      </c>
      <c r="J23" s="33">
        <v>0</v>
      </c>
      <c r="K23" s="33">
        <v>0</v>
      </c>
      <c r="L23" s="33">
        <v>0</v>
      </c>
      <c r="M23" s="32">
        <v>0</v>
      </c>
      <c r="N23" s="33">
        <v>0</v>
      </c>
      <c r="O23" s="32">
        <v>0</v>
      </c>
      <c r="P23" s="32">
        <v>0</v>
      </c>
      <c r="Q23" s="32">
        <v>0</v>
      </c>
      <c r="R23" s="32">
        <v>0</v>
      </c>
      <c r="S23" s="49">
        <v>0</v>
      </c>
    </row>
    <row r="24" spans="1:19" x14ac:dyDescent="0.2">
      <c r="A24" s="16" t="s">
        <v>56</v>
      </c>
      <c r="B24" s="32">
        <v>0</v>
      </c>
      <c r="C24" s="33">
        <v>0</v>
      </c>
      <c r="D24" s="32">
        <v>0</v>
      </c>
      <c r="E24" s="32">
        <v>0</v>
      </c>
      <c r="F24" s="33">
        <v>1</v>
      </c>
      <c r="G24" s="34">
        <v>0</v>
      </c>
      <c r="H24" s="33">
        <v>0</v>
      </c>
      <c r="I24" s="34">
        <v>0</v>
      </c>
      <c r="J24" s="33">
        <v>0</v>
      </c>
      <c r="K24" s="33">
        <v>0</v>
      </c>
      <c r="L24" s="33">
        <v>0</v>
      </c>
      <c r="M24" s="32">
        <v>0</v>
      </c>
      <c r="N24" s="33">
        <v>0</v>
      </c>
      <c r="O24" s="32">
        <v>0</v>
      </c>
      <c r="P24" s="32">
        <v>0</v>
      </c>
      <c r="Q24" s="32">
        <v>0</v>
      </c>
      <c r="R24" s="32">
        <v>0</v>
      </c>
      <c r="S24" s="49">
        <v>0</v>
      </c>
    </row>
    <row r="25" spans="1:19" x14ac:dyDescent="0.2">
      <c r="A25" s="16" t="s">
        <v>57</v>
      </c>
      <c r="B25" s="32">
        <v>14</v>
      </c>
      <c r="C25" s="33">
        <v>12</v>
      </c>
      <c r="D25" s="32">
        <v>6</v>
      </c>
      <c r="E25" s="32">
        <v>2</v>
      </c>
      <c r="F25" s="33">
        <v>2</v>
      </c>
      <c r="G25" s="34">
        <v>6</v>
      </c>
      <c r="H25" s="33">
        <v>4</v>
      </c>
      <c r="I25" s="34">
        <v>4</v>
      </c>
      <c r="J25" s="33">
        <v>1</v>
      </c>
      <c r="K25" s="33">
        <v>1</v>
      </c>
      <c r="L25" s="33">
        <v>0</v>
      </c>
      <c r="M25" s="32">
        <v>3</v>
      </c>
      <c r="N25" s="33">
        <v>0</v>
      </c>
      <c r="O25" s="32">
        <v>3</v>
      </c>
      <c r="P25" s="32">
        <v>0</v>
      </c>
      <c r="Q25" s="32">
        <v>3</v>
      </c>
      <c r="R25" s="32">
        <v>7</v>
      </c>
      <c r="S25" s="49">
        <v>6</v>
      </c>
    </row>
    <row r="26" spans="1:19" x14ac:dyDescent="0.2">
      <c r="A26" s="16" t="s">
        <v>58</v>
      </c>
      <c r="B26" s="32">
        <v>69</v>
      </c>
      <c r="C26" s="33">
        <v>47</v>
      </c>
      <c r="D26" s="32">
        <v>38</v>
      </c>
      <c r="E26" s="32">
        <v>32</v>
      </c>
      <c r="F26" s="33">
        <v>23</v>
      </c>
      <c r="G26" s="34">
        <v>22</v>
      </c>
      <c r="H26" s="33">
        <v>15</v>
      </c>
      <c r="I26" s="34">
        <v>18</v>
      </c>
      <c r="J26" s="33">
        <v>18</v>
      </c>
      <c r="K26" s="33">
        <v>5</v>
      </c>
      <c r="L26" s="33">
        <v>8</v>
      </c>
      <c r="M26" s="32">
        <v>9</v>
      </c>
      <c r="N26" s="33">
        <v>9</v>
      </c>
      <c r="O26" s="32">
        <v>10</v>
      </c>
      <c r="P26" s="32">
        <v>8</v>
      </c>
      <c r="Q26" s="32">
        <v>4</v>
      </c>
      <c r="R26" s="32">
        <v>2</v>
      </c>
      <c r="S26" s="49">
        <v>6</v>
      </c>
    </row>
    <row r="27" spans="1:19" x14ac:dyDescent="0.2">
      <c r="A27" s="16" t="s">
        <v>59</v>
      </c>
      <c r="B27" s="32">
        <v>57</v>
      </c>
      <c r="C27" s="33">
        <v>37</v>
      </c>
      <c r="D27" s="32">
        <v>33</v>
      </c>
      <c r="E27" s="32">
        <v>21</v>
      </c>
      <c r="F27" s="33">
        <v>23</v>
      </c>
      <c r="G27" s="34">
        <v>14</v>
      </c>
      <c r="H27" s="33">
        <v>12</v>
      </c>
      <c r="I27" s="34">
        <v>12</v>
      </c>
      <c r="J27" s="33">
        <v>9</v>
      </c>
      <c r="K27" s="33">
        <v>4</v>
      </c>
      <c r="L27" s="33">
        <v>10</v>
      </c>
      <c r="M27" s="32">
        <v>12</v>
      </c>
      <c r="N27" s="33">
        <v>13</v>
      </c>
      <c r="O27" s="32">
        <v>12</v>
      </c>
      <c r="P27" s="32">
        <v>10</v>
      </c>
      <c r="Q27" s="32">
        <v>5</v>
      </c>
      <c r="R27" s="32">
        <v>7</v>
      </c>
      <c r="S27" s="49">
        <v>6</v>
      </c>
    </row>
    <row r="28" spans="1:19" x14ac:dyDescent="0.2">
      <c r="A28" s="16" t="s">
        <v>60</v>
      </c>
      <c r="B28" s="32">
        <v>41</v>
      </c>
      <c r="C28" s="33">
        <v>36</v>
      </c>
      <c r="D28" s="32">
        <v>28</v>
      </c>
      <c r="E28" s="32">
        <v>11</v>
      </c>
      <c r="F28" s="33">
        <v>14</v>
      </c>
      <c r="G28" s="34">
        <v>9</v>
      </c>
      <c r="H28" s="33">
        <v>5</v>
      </c>
      <c r="I28" s="34">
        <v>5</v>
      </c>
      <c r="J28" s="33">
        <v>6</v>
      </c>
      <c r="K28" s="33">
        <v>5</v>
      </c>
      <c r="L28" s="33">
        <v>6</v>
      </c>
      <c r="M28" s="32">
        <v>7</v>
      </c>
      <c r="N28" s="33">
        <v>7</v>
      </c>
      <c r="O28" s="32">
        <v>4</v>
      </c>
      <c r="P28" s="32">
        <v>4</v>
      </c>
      <c r="Q28" s="32">
        <v>3</v>
      </c>
      <c r="R28" s="32">
        <v>3</v>
      </c>
      <c r="S28" s="49">
        <v>4</v>
      </c>
    </row>
    <row r="29" spans="1:19" x14ac:dyDescent="0.2">
      <c r="A29" s="16" t="s">
        <v>45</v>
      </c>
      <c r="B29" s="32">
        <v>35</v>
      </c>
      <c r="C29" s="33">
        <v>33</v>
      </c>
      <c r="D29" s="32">
        <v>20</v>
      </c>
      <c r="E29" s="32">
        <v>16</v>
      </c>
      <c r="F29" s="33">
        <v>12</v>
      </c>
      <c r="G29" s="34">
        <v>8</v>
      </c>
      <c r="H29" s="33">
        <v>6</v>
      </c>
      <c r="I29" s="34">
        <v>13</v>
      </c>
      <c r="J29" s="33">
        <v>9</v>
      </c>
      <c r="K29" s="33">
        <v>2</v>
      </c>
      <c r="L29" s="33">
        <v>8</v>
      </c>
      <c r="M29" s="32">
        <v>7</v>
      </c>
      <c r="N29" s="33">
        <v>5</v>
      </c>
      <c r="O29" s="32">
        <v>7</v>
      </c>
      <c r="P29" s="32">
        <v>2</v>
      </c>
      <c r="Q29" s="32">
        <v>2</v>
      </c>
      <c r="R29" s="32">
        <v>4</v>
      </c>
      <c r="S29" s="49">
        <v>4</v>
      </c>
    </row>
    <row r="30" spans="1:19" x14ac:dyDescent="0.2">
      <c r="A30" s="16" t="s">
        <v>46</v>
      </c>
      <c r="B30" s="32">
        <v>23</v>
      </c>
      <c r="C30" s="33">
        <v>16</v>
      </c>
      <c r="D30" s="32">
        <v>9</v>
      </c>
      <c r="E30" s="32">
        <v>6</v>
      </c>
      <c r="F30" s="33">
        <v>3</v>
      </c>
      <c r="G30" s="34">
        <v>8</v>
      </c>
      <c r="H30" s="33">
        <v>5</v>
      </c>
      <c r="I30" s="34">
        <v>5</v>
      </c>
      <c r="J30" s="33">
        <v>4</v>
      </c>
      <c r="K30" s="33">
        <v>2</v>
      </c>
      <c r="L30" s="33">
        <v>1</v>
      </c>
      <c r="M30" s="32">
        <v>0</v>
      </c>
      <c r="N30" s="33">
        <v>1</v>
      </c>
      <c r="O30" s="32">
        <v>0</v>
      </c>
      <c r="P30" s="32">
        <v>0</v>
      </c>
      <c r="Q30" s="32">
        <v>1</v>
      </c>
      <c r="R30" s="32">
        <v>2</v>
      </c>
      <c r="S30" s="49">
        <v>0</v>
      </c>
    </row>
    <row r="31" spans="1:19" x14ac:dyDescent="0.2">
      <c r="A31" s="16" t="s">
        <v>61</v>
      </c>
      <c r="B31" s="32">
        <v>1</v>
      </c>
      <c r="C31" s="33">
        <v>0</v>
      </c>
      <c r="D31" s="32">
        <v>0</v>
      </c>
      <c r="E31" s="32">
        <v>0</v>
      </c>
      <c r="F31" s="33">
        <v>0</v>
      </c>
      <c r="G31" s="34">
        <v>0</v>
      </c>
      <c r="H31" s="33">
        <v>0</v>
      </c>
      <c r="I31" s="34">
        <v>0</v>
      </c>
      <c r="J31" s="33">
        <v>0</v>
      </c>
      <c r="K31" s="33">
        <v>0</v>
      </c>
      <c r="L31" s="33">
        <v>0</v>
      </c>
      <c r="M31" s="32">
        <v>0</v>
      </c>
      <c r="N31" s="33">
        <v>0</v>
      </c>
      <c r="O31" s="32">
        <v>0</v>
      </c>
      <c r="P31" s="32">
        <v>0</v>
      </c>
      <c r="Q31" s="32">
        <v>0</v>
      </c>
      <c r="R31" s="32">
        <v>1</v>
      </c>
      <c r="S31" s="49">
        <v>0</v>
      </c>
    </row>
    <row r="32" spans="1:19" x14ac:dyDescent="0.2">
      <c r="A32" s="16" t="s">
        <v>62</v>
      </c>
      <c r="B32" s="32">
        <v>0</v>
      </c>
      <c r="C32" s="33">
        <v>0</v>
      </c>
      <c r="D32" s="32">
        <v>0</v>
      </c>
      <c r="E32" s="32">
        <v>0</v>
      </c>
      <c r="F32" s="33">
        <v>0</v>
      </c>
      <c r="G32" s="34">
        <v>0</v>
      </c>
      <c r="H32" s="33">
        <v>0</v>
      </c>
      <c r="I32" s="34">
        <v>0</v>
      </c>
      <c r="J32" s="33">
        <v>0</v>
      </c>
      <c r="K32" s="33">
        <v>0</v>
      </c>
      <c r="L32" s="33">
        <v>0</v>
      </c>
      <c r="M32" s="32">
        <v>0</v>
      </c>
      <c r="N32" s="33">
        <v>0</v>
      </c>
      <c r="O32" s="32">
        <v>0</v>
      </c>
      <c r="P32" s="32">
        <v>0</v>
      </c>
      <c r="Q32" s="32">
        <v>0</v>
      </c>
      <c r="R32" s="32">
        <v>0</v>
      </c>
      <c r="S32" s="49">
        <v>0</v>
      </c>
    </row>
    <row r="33" spans="1:19" x14ac:dyDescent="0.2">
      <c r="A33" s="19" t="s">
        <v>38</v>
      </c>
      <c r="B33" s="32">
        <f t="shared" ref="B33:N33" si="6">SUM(B23:B32)</f>
        <v>240</v>
      </c>
      <c r="C33" s="33">
        <f t="shared" si="6"/>
        <v>181</v>
      </c>
      <c r="D33" s="32">
        <f t="shared" si="6"/>
        <v>134</v>
      </c>
      <c r="E33" s="32">
        <f t="shared" si="6"/>
        <v>88</v>
      </c>
      <c r="F33" s="33">
        <f t="shared" si="6"/>
        <v>78</v>
      </c>
      <c r="G33" s="34">
        <f>SUM(G23:G32)</f>
        <v>67</v>
      </c>
      <c r="H33" s="33">
        <f>SUM(H23:H32)</f>
        <v>47</v>
      </c>
      <c r="I33" s="34">
        <f t="shared" si="6"/>
        <v>57</v>
      </c>
      <c r="J33" s="33">
        <f t="shared" si="6"/>
        <v>47</v>
      </c>
      <c r="K33" s="33">
        <f t="shared" si="6"/>
        <v>19</v>
      </c>
      <c r="L33" s="33">
        <f t="shared" si="6"/>
        <v>33</v>
      </c>
      <c r="M33" s="32">
        <f t="shared" si="6"/>
        <v>38</v>
      </c>
      <c r="N33" s="33">
        <f t="shared" si="6"/>
        <v>35</v>
      </c>
      <c r="O33" s="32">
        <f t="shared" ref="O33:S33" si="7">SUM(O23:O32)</f>
        <v>36</v>
      </c>
      <c r="P33" s="32">
        <f t="shared" ref="P33:R33" si="8">SUM(P23:P32)</f>
        <v>24</v>
      </c>
      <c r="Q33" s="32">
        <f t="shared" si="8"/>
        <v>18</v>
      </c>
      <c r="R33" s="32">
        <f t="shared" si="8"/>
        <v>26</v>
      </c>
      <c r="S33" s="49">
        <f t="shared" si="7"/>
        <v>26</v>
      </c>
    </row>
    <row r="34" spans="1:19" x14ac:dyDescent="0.2">
      <c r="A34" s="73" t="s">
        <v>100</v>
      </c>
      <c r="B34" s="74"/>
      <c r="C34" s="28"/>
      <c r="D34" s="28"/>
      <c r="E34" s="28"/>
      <c r="F34" s="28"/>
      <c r="G34" s="28"/>
      <c r="H34" s="28"/>
      <c r="I34" s="28"/>
      <c r="J34" s="28"/>
      <c r="K34" s="28"/>
      <c r="L34" s="28"/>
      <c r="M34" s="28"/>
      <c r="N34" s="28"/>
      <c r="O34" s="28"/>
      <c r="P34" s="28"/>
      <c r="Q34" s="28"/>
      <c r="R34" s="28"/>
      <c r="S34" s="25"/>
    </row>
    <row r="35" spans="1:19" x14ac:dyDescent="0.2">
      <c r="A35" s="16" t="s">
        <v>64</v>
      </c>
      <c r="B35" s="27">
        <v>35.380000000000003</v>
      </c>
      <c r="C35" s="44">
        <v>35.86</v>
      </c>
      <c r="D35" s="45">
        <v>34.770000000000003</v>
      </c>
      <c r="E35" s="45">
        <v>34.67</v>
      </c>
      <c r="F35" s="44">
        <v>33.76</v>
      </c>
      <c r="G35" s="46">
        <v>34.1</v>
      </c>
      <c r="H35" s="44">
        <v>34.229999999999997</v>
      </c>
      <c r="I35" s="46">
        <v>35.24</v>
      </c>
      <c r="J35" s="44">
        <v>34.880000000000003</v>
      </c>
      <c r="K35" s="44">
        <v>35.729999999999997</v>
      </c>
      <c r="L35" s="44">
        <v>35.200000000000003</v>
      </c>
      <c r="M35" s="45">
        <v>33.57</v>
      </c>
      <c r="N35" s="44">
        <v>34.229999999999997</v>
      </c>
      <c r="O35" s="45">
        <v>33.03</v>
      </c>
      <c r="P35" s="45">
        <v>32.28</v>
      </c>
      <c r="Q35" s="45">
        <v>32.64</v>
      </c>
      <c r="R35" s="45">
        <v>34.700000000000003</v>
      </c>
      <c r="S35" s="51">
        <v>31.65</v>
      </c>
    </row>
    <row r="36" spans="1:19" x14ac:dyDescent="0.2">
      <c r="A36" s="16" t="s">
        <v>65</v>
      </c>
      <c r="B36" s="27">
        <v>9.08</v>
      </c>
      <c r="C36" s="44">
        <v>8.74</v>
      </c>
      <c r="D36" s="45">
        <v>7.9</v>
      </c>
      <c r="E36" s="45">
        <v>8.2899999999999991</v>
      </c>
      <c r="F36" s="44">
        <v>7.2</v>
      </c>
      <c r="G36" s="46">
        <v>9.1</v>
      </c>
      <c r="H36" s="44">
        <v>8.64</v>
      </c>
      <c r="I36" s="46">
        <v>9.1</v>
      </c>
      <c r="J36" s="44">
        <v>8.8699999999999992</v>
      </c>
      <c r="K36" s="44">
        <v>8.85</v>
      </c>
      <c r="L36" s="44">
        <v>7.19</v>
      </c>
      <c r="M36" s="45">
        <v>6.45</v>
      </c>
      <c r="N36" s="44">
        <v>6.37</v>
      </c>
      <c r="O36" s="45">
        <v>5.99</v>
      </c>
      <c r="P36" s="45">
        <v>4.9400000000000004</v>
      </c>
      <c r="Q36" s="45">
        <v>8.11</v>
      </c>
      <c r="R36" s="45">
        <v>11.27</v>
      </c>
      <c r="S36" s="51">
        <v>6.72</v>
      </c>
    </row>
    <row r="37" spans="1:19" x14ac:dyDescent="0.2">
      <c r="A37" s="68" t="s">
        <v>66</v>
      </c>
      <c r="B37" s="69"/>
      <c r="C37" s="14"/>
      <c r="D37" s="14"/>
      <c r="E37" s="14"/>
      <c r="F37" s="14"/>
      <c r="G37" s="14"/>
      <c r="H37" s="14"/>
      <c r="I37" s="14"/>
      <c r="J37" s="14"/>
      <c r="K37" s="14"/>
      <c r="L37" s="14"/>
      <c r="M37" s="14"/>
      <c r="N37" s="14"/>
      <c r="O37" s="14"/>
      <c r="P37" s="14"/>
      <c r="Q37" s="14"/>
      <c r="R37" s="14"/>
      <c r="S37" s="15"/>
    </row>
    <row r="38" spans="1:19" x14ac:dyDescent="0.2">
      <c r="A38" s="16" t="s">
        <v>67</v>
      </c>
      <c r="B38" s="32">
        <v>80</v>
      </c>
      <c r="C38" s="33">
        <v>69</v>
      </c>
      <c r="D38" s="32">
        <v>43</v>
      </c>
      <c r="E38" s="32">
        <v>27</v>
      </c>
      <c r="F38" s="33">
        <v>28</v>
      </c>
      <c r="G38" s="34">
        <v>23</v>
      </c>
      <c r="H38" s="33">
        <v>21</v>
      </c>
      <c r="I38" s="34">
        <v>21</v>
      </c>
      <c r="J38" s="33">
        <v>22</v>
      </c>
      <c r="K38" s="33">
        <v>8</v>
      </c>
      <c r="L38" s="33">
        <v>15</v>
      </c>
      <c r="M38" s="32">
        <v>18</v>
      </c>
      <c r="N38" s="33">
        <v>16</v>
      </c>
      <c r="O38" s="32">
        <v>17</v>
      </c>
      <c r="P38" s="32">
        <v>8</v>
      </c>
      <c r="Q38" s="32">
        <v>8</v>
      </c>
      <c r="R38" s="32">
        <v>7</v>
      </c>
      <c r="S38" s="49">
        <v>9</v>
      </c>
    </row>
    <row r="39" spans="1:19" x14ac:dyDescent="0.2">
      <c r="A39" s="16" t="s">
        <v>68</v>
      </c>
      <c r="B39" s="32">
        <v>160</v>
      </c>
      <c r="C39" s="33">
        <v>112</v>
      </c>
      <c r="D39" s="32">
        <v>91</v>
      </c>
      <c r="E39" s="32">
        <v>61</v>
      </c>
      <c r="F39" s="33">
        <v>50</v>
      </c>
      <c r="G39" s="34">
        <v>44</v>
      </c>
      <c r="H39" s="33">
        <v>26</v>
      </c>
      <c r="I39" s="34">
        <v>36</v>
      </c>
      <c r="J39" s="33">
        <v>25</v>
      </c>
      <c r="K39" s="33">
        <v>11</v>
      </c>
      <c r="L39" s="33">
        <v>18</v>
      </c>
      <c r="M39" s="32">
        <v>20</v>
      </c>
      <c r="N39" s="33">
        <v>19</v>
      </c>
      <c r="O39" s="32">
        <v>19</v>
      </c>
      <c r="P39" s="32">
        <v>16</v>
      </c>
      <c r="Q39" s="32">
        <v>10</v>
      </c>
      <c r="R39" s="32">
        <v>19</v>
      </c>
      <c r="S39" s="49">
        <v>17</v>
      </c>
    </row>
    <row r="40" spans="1:19" ht="13.5" thickBot="1" x14ac:dyDescent="0.25">
      <c r="A40" s="22" t="s">
        <v>38</v>
      </c>
      <c r="B40" s="38">
        <f t="shared" ref="B40:N40" si="9">SUM(B38:B39)</f>
        <v>240</v>
      </c>
      <c r="C40" s="39">
        <f t="shared" si="9"/>
        <v>181</v>
      </c>
      <c r="D40" s="38">
        <f t="shared" si="9"/>
        <v>134</v>
      </c>
      <c r="E40" s="38">
        <f t="shared" si="9"/>
        <v>88</v>
      </c>
      <c r="F40" s="39">
        <f t="shared" si="9"/>
        <v>78</v>
      </c>
      <c r="G40" s="40">
        <f>SUM(G38:G39)</f>
        <v>67</v>
      </c>
      <c r="H40" s="39">
        <f>SUM(H38:H39)</f>
        <v>47</v>
      </c>
      <c r="I40" s="40">
        <f t="shared" si="9"/>
        <v>57</v>
      </c>
      <c r="J40" s="39">
        <f t="shared" si="9"/>
        <v>47</v>
      </c>
      <c r="K40" s="39">
        <f t="shared" si="9"/>
        <v>19</v>
      </c>
      <c r="L40" s="39">
        <f t="shared" si="9"/>
        <v>33</v>
      </c>
      <c r="M40" s="38">
        <f t="shared" si="9"/>
        <v>38</v>
      </c>
      <c r="N40" s="39">
        <f t="shared" si="9"/>
        <v>35</v>
      </c>
      <c r="O40" s="38">
        <f t="shared" ref="O40:S40" si="10">SUM(O38:O39)</f>
        <v>36</v>
      </c>
      <c r="P40" s="38">
        <f t="shared" ref="P40:R40" si="11">SUM(P38:P39)</f>
        <v>24</v>
      </c>
      <c r="Q40" s="38">
        <f t="shared" si="11"/>
        <v>18</v>
      </c>
      <c r="R40" s="38">
        <f t="shared" si="11"/>
        <v>26</v>
      </c>
      <c r="S40" s="50">
        <f t="shared" si="10"/>
        <v>26</v>
      </c>
    </row>
    <row r="41" spans="1:19" ht="13.5" thickTop="1" x14ac:dyDescent="0.2">
      <c r="A41" s="58"/>
      <c r="B41" s="59"/>
      <c r="C41" s="59"/>
      <c r="D41" s="60" t="s">
        <v>73</v>
      </c>
      <c r="E41" s="60" t="s">
        <v>73</v>
      </c>
      <c r="F41" s="59"/>
      <c r="G41" s="59"/>
      <c r="H41" s="59"/>
      <c r="I41" s="59"/>
      <c r="J41" s="59"/>
      <c r="K41" s="59"/>
      <c r="L41" s="59"/>
      <c r="M41" s="59"/>
      <c r="N41" s="59"/>
      <c r="O41" s="59"/>
      <c r="P41" s="59"/>
      <c r="Q41" s="59"/>
      <c r="R41" s="59"/>
      <c r="S41" s="59"/>
    </row>
    <row r="42" spans="1:19" hidden="1" x14ac:dyDescent="0.2">
      <c r="A42" s="4" t="s">
        <v>96</v>
      </c>
    </row>
    <row r="43" spans="1:19" ht="21" customHeight="1" x14ac:dyDescent="0.2">
      <c r="A43" s="4" t="s">
        <v>101</v>
      </c>
      <c r="B43" s="41"/>
      <c r="C43" s="41"/>
      <c r="D43" s="41"/>
      <c r="E43" s="41"/>
      <c r="F43" s="41"/>
      <c r="G43" s="41"/>
      <c r="H43" s="41"/>
      <c r="I43" s="41"/>
      <c r="J43" s="41"/>
      <c r="K43" s="41"/>
      <c r="L43" s="41"/>
      <c r="M43" s="41"/>
      <c r="N43" s="41"/>
      <c r="O43" s="41"/>
      <c r="P43" s="41"/>
      <c r="Q43" s="41"/>
      <c r="R43" s="41"/>
      <c r="S43" s="41"/>
    </row>
    <row r="44" spans="1:19" ht="42.75" customHeight="1" x14ac:dyDescent="0.2">
      <c r="A44" s="76" t="s">
        <v>69</v>
      </c>
      <c r="B44" s="76"/>
      <c r="C44" s="76"/>
      <c r="D44" s="76"/>
      <c r="E44" s="76"/>
      <c r="F44" s="76"/>
      <c r="G44" s="76"/>
      <c r="H44" s="76"/>
      <c r="I44" s="76"/>
      <c r="J44" s="76"/>
      <c r="K44" s="76"/>
      <c r="L44" s="76"/>
      <c r="M44" s="76"/>
      <c r="N44" s="76"/>
      <c r="O44" s="76"/>
      <c r="P44" s="76"/>
      <c r="Q44" s="76"/>
      <c r="R44" s="76"/>
      <c r="S44" s="76"/>
    </row>
    <row r="51" spans="2:18" x14ac:dyDescent="0.2">
      <c r="B51" s="24"/>
      <c r="C51" s="24"/>
      <c r="D51" s="24"/>
      <c r="E51" s="24"/>
      <c r="F51" s="24"/>
      <c r="G51" s="24"/>
      <c r="H51" s="24"/>
      <c r="I51" s="24"/>
      <c r="J51" s="24"/>
      <c r="K51" s="24"/>
      <c r="L51" s="24"/>
      <c r="M51" s="24"/>
      <c r="N51" s="24"/>
      <c r="O51" s="24"/>
      <c r="P51" s="24"/>
      <c r="Q51" s="24"/>
      <c r="R51" s="24"/>
    </row>
    <row r="52" spans="2:18" x14ac:dyDescent="0.2">
      <c r="B52" s="24"/>
      <c r="C52" s="24"/>
      <c r="D52" s="24"/>
      <c r="E52" s="24"/>
      <c r="F52" s="24"/>
      <c r="G52" s="24"/>
      <c r="H52" s="24"/>
      <c r="I52" s="24"/>
      <c r="J52" s="24"/>
      <c r="K52" s="24"/>
      <c r="L52" s="24"/>
      <c r="M52" s="24"/>
      <c r="N52" s="24"/>
      <c r="O52" s="24"/>
      <c r="P52" s="24"/>
      <c r="Q52" s="24"/>
      <c r="R52" s="24"/>
    </row>
  </sheetData>
  <mergeCells count="8">
    <mergeCell ref="A37:B37"/>
    <mergeCell ref="A44:S44"/>
    <mergeCell ref="A2:S2"/>
    <mergeCell ref="A3:S3"/>
    <mergeCell ref="A4:S4"/>
    <mergeCell ref="A12:B12"/>
    <mergeCell ref="A22:B22"/>
    <mergeCell ref="A34:B34"/>
  </mergeCells>
  <pageMargins left="0.7" right="0.7" top="0.75" bottom="0.75" header="0.3" footer="0.3"/>
  <pageSetup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W52"/>
  <sheetViews>
    <sheetView zoomScaleNormal="100" workbookViewId="0">
      <selection activeCell="AH33" sqref="AH33"/>
    </sheetView>
  </sheetViews>
  <sheetFormatPr defaultRowHeight="12.75" x14ac:dyDescent="0.2"/>
  <cols>
    <col min="1" max="1" width="34.5703125" customWidth="1"/>
    <col min="2" max="4" width="9.140625" style="9" hidden="1" customWidth="1"/>
    <col min="5" max="5" width="5.28515625" style="9" hidden="1" customWidth="1"/>
    <col min="6" max="8" width="9.140625" style="9" hidden="1" customWidth="1"/>
    <col min="9" max="14" width="9.7109375" style="9" hidden="1" customWidth="1"/>
    <col min="15" max="21" width="9.7109375" style="9" customWidth="1"/>
    <col min="22" max="22" width="9.7109375" customWidth="1"/>
  </cols>
  <sheetData>
    <row r="2" spans="1:23" ht="15.75" x14ac:dyDescent="0.25">
      <c r="A2" s="72" t="s">
        <v>80</v>
      </c>
      <c r="B2" s="72"/>
      <c r="C2" s="72"/>
      <c r="D2" s="72"/>
      <c r="E2" s="72"/>
      <c r="F2" s="72"/>
      <c r="G2" s="72"/>
      <c r="H2" s="72"/>
      <c r="I2" s="72"/>
      <c r="J2" s="72"/>
      <c r="K2" s="72"/>
      <c r="L2" s="72"/>
      <c r="M2" s="72"/>
      <c r="N2" s="72"/>
      <c r="O2" s="72"/>
      <c r="P2" s="72"/>
      <c r="Q2" s="72"/>
      <c r="R2" s="72"/>
      <c r="S2" s="72"/>
      <c r="T2" s="72"/>
      <c r="U2" s="72"/>
      <c r="V2" s="72"/>
    </row>
    <row r="3" spans="1:23" ht="15" x14ac:dyDescent="0.25">
      <c r="A3" s="66" t="s">
        <v>91</v>
      </c>
      <c r="B3" s="66"/>
      <c r="C3" s="66"/>
      <c r="D3" s="66"/>
      <c r="E3" s="66"/>
      <c r="F3" s="66"/>
      <c r="G3" s="66"/>
      <c r="H3" s="66"/>
      <c r="I3" s="66"/>
      <c r="J3" s="66"/>
      <c r="K3" s="66"/>
      <c r="L3" s="66"/>
      <c r="M3" s="66"/>
      <c r="N3" s="66"/>
      <c r="O3" s="66"/>
      <c r="P3" s="66"/>
      <c r="Q3" s="66"/>
      <c r="R3" s="66"/>
      <c r="S3" s="66"/>
      <c r="T3" s="66"/>
      <c r="U3" s="66"/>
      <c r="V3" s="66"/>
    </row>
    <row r="4" spans="1:23" ht="15" x14ac:dyDescent="0.25">
      <c r="A4" s="66" t="s">
        <v>47</v>
      </c>
      <c r="B4" s="66"/>
      <c r="C4" s="66"/>
      <c r="D4" s="66"/>
      <c r="E4" s="66"/>
      <c r="F4" s="66"/>
      <c r="G4" s="66"/>
      <c r="H4" s="66"/>
      <c r="I4" s="66"/>
      <c r="J4" s="66"/>
      <c r="K4" s="66"/>
      <c r="L4" s="66"/>
      <c r="M4" s="66"/>
      <c r="N4" s="66"/>
      <c r="O4" s="66"/>
      <c r="P4" s="66"/>
      <c r="Q4" s="66"/>
      <c r="R4" s="66"/>
      <c r="S4" s="66"/>
      <c r="T4" s="66"/>
      <c r="U4" s="66"/>
      <c r="V4" s="66"/>
    </row>
    <row r="6" spans="1:23" ht="13.5" thickBot="1" x14ac:dyDescent="0.25"/>
    <row r="7" spans="1:23" ht="13.5" thickTop="1" x14ac:dyDescent="0.2">
      <c r="A7" s="10"/>
      <c r="B7" s="11">
        <v>1998</v>
      </c>
      <c r="C7" s="11">
        <v>1999</v>
      </c>
      <c r="D7" s="11">
        <v>2000</v>
      </c>
      <c r="E7" s="11">
        <v>2001</v>
      </c>
      <c r="F7" s="11">
        <v>2002</v>
      </c>
      <c r="G7" s="12" t="s">
        <v>39</v>
      </c>
      <c r="H7" s="11" t="s">
        <v>40</v>
      </c>
      <c r="I7" s="26" t="s">
        <v>41</v>
      </c>
      <c r="J7" s="11" t="s">
        <v>70</v>
      </c>
      <c r="K7" s="26" t="s">
        <v>71</v>
      </c>
      <c r="L7" s="26" t="s">
        <v>72</v>
      </c>
      <c r="M7" s="11" t="s">
        <v>75</v>
      </c>
      <c r="N7" s="31" t="s">
        <v>79</v>
      </c>
      <c r="O7" s="11" t="s">
        <v>81</v>
      </c>
      <c r="P7" s="31" t="s">
        <v>82</v>
      </c>
      <c r="Q7" s="11" t="s">
        <v>84</v>
      </c>
      <c r="R7" s="26" t="s">
        <v>85</v>
      </c>
      <c r="S7" s="11" t="s">
        <v>86</v>
      </c>
      <c r="T7" s="26" t="s">
        <v>88</v>
      </c>
      <c r="U7" s="11" t="s">
        <v>89</v>
      </c>
      <c r="V7" s="48" t="s">
        <v>90</v>
      </c>
    </row>
    <row r="8" spans="1:23" x14ac:dyDescent="0.2">
      <c r="A8" s="13" t="s">
        <v>48</v>
      </c>
      <c r="B8" s="14"/>
      <c r="C8" s="14"/>
      <c r="D8" s="14"/>
      <c r="E8" s="14"/>
      <c r="F8" s="14"/>
      <c r="G8" s="14"/>
      <c r="H8" s="14"/>
      <c r="I8" s="14"/>
      <c r="J8" s="14"/>
      <c r="K8" s="14"/>
      <c r="L8" s="14"/>
      <c r="M8" s="14"/>
      <c r="N8" s="14"/>
      <c r="O8" s="14"/>
      <c r="P8" s="14"/>
      <c r="Q8" s="14"/>
      <c r="R8" s="52"/>
      <c r="S8" s="14"/>
      <c r="T8" s="14"/>
      <c r="U8" s="14"/>
      <c r="V8" s="15"/>
    </row>
    <row r="9" spans="1:23" x14ac:dyDescent="0.2">
      <c r="A9" s="16" t="s">
        <v>43</v>
      </c>
      <c r="B9" s="17">
        <v>115</v>
      </c>
      <c r="C9" s="17">
        <v>132</v>
      </c>
      <c r="D9" s="17">
        <v>124</v>
      </c>
      <c r="E9" s="17">
        <v>223</v>
      </c>
      <c r="F9" s="17">
        <v>252</v>
      </c>
      <c r="G9" s="17">
        <v>293</v>
      </c>
      <c r="H9" s="18">
        <v>356</v>
      </c>
      <c r="I9" s="32">
        <v>376</v>
      </c>
      <c r="J9" s="33">
        <v>388</v>
      </c>
      <c r="K9" s="32">
        <v>363</v>
      </c>
      <c r="L9" s="32">
        <v>309</v>
      </c>
      <c r="M9" s="33">
        <v>278</v>
      </c>
      <c r="N9" s="34" t="e">
        <f>#REF!+'OLD Summary EDL M.A.'!H9</f>
        <v>#REF!</v>
      </c>
      <c r="O9" s="33" t="e">
        <f>#REF!+'OLD Summary EDL M.A.'!I9</f>
        <v>#REF!</v>
      </c>
      <c r="P9" s="34" t="e">
        <f>#REF!+'OLD Summary EDL M.A.'!J9</f>
        <v>#REF!</v>
      </c>
      <c r="Q9" s="33" t="e">
        <f>#REF!+'OLD Summary EDL M.A.'!K9</f>
        <v>#REF!</v>
      </c>
      <c r="R9" s="32">
        <v>93</v>
      </c>
      <c r="S9" s="33">
        <v>103</v>
      </c>
      <c r="T9" s="32">
        <v>95</v>
      </c>
      <c r="U9" s="33">
        <v>67</v>
      </c>
      <c r="V9" s="49">
        <v>50</v>
      </c>
    </row>
    <row r="10" spans="1:23" x14ac:dyDescent="0.2">
      <c r="A10" s="16" t="s">
        <v>44</v>
      </c>
      <c r="B10" s="17">
        <v>4</v>
      </c>
      <c r="C10" s="17">
        <v>1</v>
      </c>
      <c r="D10" s="17">
        <v>2</v>
      </c>
      <c r="E10" s="17">
        <v>4</v>
      </c>
      <c r="F10" s="17">
        <v>5</v>
      </c>
      <c r="G10" s="17">
        <v>9</v>
      </c>
      <c r="H10" s="18">
        <v>8</v>
      </c>
      <c r="I10" s="32">
        <v>15</v>
      </c>
      <c r="J10" s="33">
        <v>15</v>
      </c>
      <c r="K10" s="32">
        <v>6</v>
      </c>
      <c r="L10" s="32">
        <v>5</v>
      </c>
      <c r="M10" s="33">
        <v>7</v>
      </c>
      <c r="N10" s="34" t="e">
        <f>#REF!+'OLD Summary EDL M.A.'!H10</f>
        <v>#REF!</v>
      </c>
      <c r="O10" s="33" t="e">
        <f>#REF!+'OLD Summary EDL M.A.'!I10</f>
        <v>#REF!</v>
      </c>
      <c r="P10" s="34" t="e">
        <f>#REF!+'OLD Summary EDL M.A.'!J10</f>
        <v>#REF!</v>
      </c>
      <c r="Q10" s="33" t="e">
        <f>#REF!+'OLD Summary EDL M.A.'!K10</f>
        <v>#REF!</v>
      </c>
      <c r="R10" s="32">
        <v>2</v>
      </c>
      <c r="S10" s="33">
        <v>2</v>
      </c>
      <c r="T10" s="32">
        <v>2</v>
      </c>
      <c r="U10" s="33">
        <v>0</v>
      </c>
      <c r="V10" s="49">
        <v>0</v>
      </c>
    </row>
    <row r="11" spans="1:23" x14ac:dyDescent="0.2">
      <c r="A11" s="19" t="s">
        <v>38</v>
      </c>
      <c r="B11" s="17">
        <f t="shared" ref="B11:G11" si="0">SUM(B9:B10)</f>
        <v>119</v>
      </c>
      <c r="C11" s="17">
        <f t="shared" si="0"/>
        <v>133</v>
      </c>
      <c r="D11" s="17">
        <f t="shared" si="0"/>
        <v>126</v>
      </c>
      <c r="E11" s="17">
        <f t="shared" si="0"/>
        <v>227</v>
      </c>
      <c r="F11" s="17">
        <f t="shared" si="0"/>
        <v>257</v>
      </c>
      <c r="G11" s="17">
        <f t="shared" si="0"/>
        <v>302</v>
      </c>
      <c r="H11" s="18">
        <f t="shared" ref="H11:V11" si="1">SUM(H9:H10)</f>
        <v>364</v>
      </c>
      <c r="I11" s="32">
        <f t="shared" si="1"/>
        <v>391</v>
      </c>
      <c r="J11" s="33">
        <f t="shared" si="1"/>
        <v>403</v>
      </c>
      <c r="K11" s="32">
        <f t="shared" si="1"/>
        <v>369</v>
      </c>
      <c r="L11" s="32">
        <f t="shared" si="1"/>
        <v>314</v>
      </c>
      <c r="M11" s="33">
        <f>SUM(M9:M10)</f>
        <v>285</v>
      </c>
      <c r="N11" s="34" t="e">
        <f>SUM(N9:N10)</f>
        <v>#REF!</v>
      </c>
      <c r="O11" s="33" t="e">
        <f>SUM(O9:O10)</f>
        <v>#REF!</v>
      </c>
      <c r="P11" s="34" t="e">
        <f t="shared" si="1"/>
        <v>#REF!</v>
      </c>
      <c r="Q11" s="33" t="e">
        <f t="shared" si="1"/>
        <v>#REF!</v>
      </c>
      <c r="R11" s="32">
        <f t="shared" si="1"/>
        <v>95</v>
      </c>
      <c r="S11" s="33">
        <f t="shared" si="1"/>
        <v>105</v>
      </c>
      <c r="T11" s="32">
        <f t="shared" si="1"/>
        <v>97</v>
      </c>
      <c r="U11" s="33">
        <f t="shared" si="1"/>
        <v>67</v>
      </c>
      <c r="V11" s="49">
        <f t="shared" si="1"/>
        <v>50</v>
      </c>
    </row>
    <row r="12" spans="1:23" ht="14.25" x14ac:dyDescent="0.2">
      <c r="A12" s="68" t="s">
        <v>49</v>
      </c>
      <c r="B12" s="77"/>
      <c r="C12" s="77"/>
      <c r="D12" s="77"/>
      <c r="E12" s="77"/>
      <c r="F12" s="77"/>
      <c r="G12" s="69"/>
      <c r="H12" s="69"/>
      <c r="I12" s="69"/>
      <c r="J12" s="14"/>
      <c r="K12" s="14"/>
      <c r="L12" s="14"/>
      <c r="M12" s="14"/>
      <c r="N12" s="14"/>
      <c r="O12" s="14"/>
      <c r="P12" s="14"/>
      <c r="Q12" s="14"/>
      <c r="R12" s="52"/>
      <c r="S12" s="14"/>
      <c r="T12" s="56"/>
      <c r="U12" s="56"/>
      <c r="V12" s="55"/>
      <c r="W12" t="s">
        <v>73</v>
      </c>
    </row>
    <row r="13" spans="1:23" x14ac:dyDescent="0.2">
      <c r="A13" s="16" t="s">
        <v>50</v>
      </c>
      <c r="B13" s="17">
        <v>0</v>
      </c>
      <c r="C13" s="17">
        <v>0</v>
      </c>
      <c r="D13" s="17">
        <v>0</v>
      </c>
      <c r="E13" s="17">
        <v>0</v>
      </c>
      <c r="F13" s="17">
        <v>0</v>
      </c>
      <c r="G13" s="17">
        <v>0</v>
      </c>
      <c r="H13" s="17">
        <v>2</v>
      </c>
      <c r="I13" s="32">
        <v>1</v>
      </c>
      <c r="J13" s="33">
        <v>1</v>
      </c>
      <c r="K13" s="32">
        <v>2</v>
      </c>
      <c r="L13" s="32">
        <v>2</v>
      </c>
      <c r="M13" s="33">
        <v>1</v>
      </c>
      <c r="N13" s="34" t="e">
        <f>#REF!+'OLD Summary EDL M.A.'!H13</f>
        <v>#REF!</v>
      </c>
      <c r="O13" s="33" t="e">
        <f>#REF!+'OLD Summary EDL M.A.'!I13</f>
        <v>#REF!</v>
      </c>
      <c r="P13" s="34" t="e">
        <f>#REF!+'OLD Summary EDL M.A.'!J13</f>
        <v>#REF!</v>
      </c>
      <c r="Q13" s="33" t="e">
        <f>#REF!+'OLD Summary EDL M.A.'!K13</f>
        <v>#REF!</v>
      </c>
      <c r="R13" s="32" t="e">
        <f>#REF!+'OLD Summary EDL M.A.'!K13</f>
        <v>#REF!</v>
      </c>
      <c r="S13" s="33" t="e">
        <f>#REF!+'OLD Summary EDL M.A.'!M13</f>
        <v>#REF!</v>
      </c>
      <c r="T13" s="32" t="e">
        <f>#REF!+'OLD Summary EDL M.A.'!M13</f>
        <v>#REF!</v>
      </c>
      <c r="U13" s="33">
        <v>0</v>
      </c>
      <c r="V13" s="49">
        <v>0</v>
      </c>
    </row>
    <row r="14" spans="1:23" x14ac:dyDescent="0.2">
      <c r="A14" s="16" t="s">
        <v>51</v>
      </c>
      <c r="B14" s="17">
        <v>9</v>
      </c>
      <c r="C14" s="17">
        <v>6</v>
      </c>
      <c r="D14" s="17">
        <v>6</v>
      </c>
      <c r="E14" s="17">
        <v>7</v>
      </c>
      <c r="F14" s="17">
        <v>6</v>
      </c>
      <c r="G14" s="17">
        <v>13</v>
      </c>
      <c r="H14" s="17">
        <v>18</v>
      </c>
      <c r="I14" s="32">
        <v>18</v>
      </c>
      <c r="J14" s="33">
        <v>18</v>
      </c>
      <c r="K14" s="32">
        <v>20</v>
      </c>
      <c r="L14" s="32">
        <v>12</v>
      </c>
      <c r="M14" s="33">
        <v>17</v>
      </c>
      <c r="N14" s="34" t="e">
        <f>#REF!+'OLD Summary EDL M.A.'!H14</f>
        <v>#REF!</v>
      </c>
      <c r="O14" s="33" t="e">
        <f>#REF!+'OLD Summary EDL M.A.'!I14</f>
        <v>#REF!</v>
      </c>
      <c r="P14" s="34" t="e">
        <f>#REF!+'OLD Summary EDL M.A.'!J14</f>
        <v>#REF!</v>
      </c>
      <c r="Q14" s="33" t="e">
        <f>#REF!+'OLD Summary EDL M.A.'!K14</f>
        <v>#REF!</v>
      </c>
      <c r="R14" s="32">
        <v>8</v>
      </c>
      <c r="S14" s="33">
        <v>11</v>
      </c>
      <c r="T14" s="32">
        <v>12</v>
      </c>
      <c r="U14" s="33">
        <v>6</v>
      </c>
      <c r="V14" s="49">
        <v>3</v>
      </c>
    </row>
    <row r="15" spans="1:23" x14ac:dyDescent="0.2">
      <c r="A15" s="29" t="s">
        <v>77</v>
      </c>
      <c r="B15" s="17">
        <v>0</v>
      </c>
      <c r="C15" s="17">
        <v>0</v>
      </c>
      <c r="D15" s="17">
        <v>0</v>
      </c>
      <c r="E15" s="17">
        <v>0</v>
      </c>
      <c r="F15" s="17">
        <v>0</v>
      </c>
      <c r="G15" s="17">
        <v>2</v>
      </c>
      <c r="H15" s="17">
        <v>2</v>
      </c>
      <c r="I15" s="32">
        <v>0</v>
      </c>
      <c r="J15" s="33">
        <v>1</v>
      </c>
      <c r="K15" s="32">
        <v>1</v>
      </c>
      <c r="L15" s="32">
        <v>1</v>
      </c>
      <c r="M15" s="33">
        <v>2</v>
      </c>
      <c r="N15" s="34" t="e">
        <f>#REF!+'OLD Summary EDL M.A.'!H15</f>
        <v>#REF!</v>
      </c>
      <c r="O15" s="33" t="e">
        <f>#REF!+'OLD Summary EDL M.A.'!I15</f>
        <v>#REF!</v>
      </c>
      <c r="P15" s="34" t="e">
        <f>#REF!+'OLD Summary EDL M.A.'!J15</f>
        <v>#REF!</v>
      </c>
      <c r="Q15" s="33" t="e">
        <f>#REF!+'OLD Summary EDL M.A.'!K15</f>
        <v>#REF!</v>
      </c>
      <c r="R15" s="32" t="e">
        <f>#REF!+'OLD Summary EDL M.A.'!K15</f>
        <v>#REF!</v>
      </c>
      <c r="S15" s="33">
        <v>1</v>
      </c>
      <c r="T15" s="32">
        <v>1</v>
      </c>
      <c r="U15" s="33">
        <v>0</v>
      </c>
      <c r="V15" s="49">
        <v>0</v>
      </c>
    </row>
    <row r="16" spans="1:23" x14ac:dyDescent="0.2">
      <c r="A16" s="29" t="s">
        <v>78</v>
      </c>
      <c r="B16" s="17">
        <v>0</v>
      </c>
      <c r="C16" s="17">
        <v>0</v>
      </c>
      <c r="D16" s="17">
        <v>0</v>
      </c>
      <c r="E16" s="17">
        <v>1</v>
      </c>
      <c r="F16" s="17">
        <v>1</v>
      </c>
      <c r="G16" s="17">
        <v>1</v>
      </c>
      <c r="H16" s="17">
        <v>4</v>
      </c>
      <c r="I16" s="32">
        <v>3</v>
      </c>
      <c r="J16" s="33">
        <v>3</v>
      </c>
      <c r="K16" s="32">
        <v>3</v>
      </c>
      <c r="L16" s="32">
        <v>1</v>
      </c>
      <c r="M16" s="33">
        <v>1</v>
      </c>
      <c r="N16" s="34" t="e">
        <f>#REF!+'OLD Summary EDL M.A.'!H16</f>
        <v>#REF!</v>
      </c>
      <c r="O16" s="33" t="e">
        <f>#REF!+'OLD Summary EDL M.A.'!I16</f>
        <v>#REF!</v>
      </c>
      <c r="P16" s="34" t="e">
        <f>#REF!+'OLD Summary EDL M.A.'!J16</f>
        <v>#REF!</v>
      </c>
      <c r="Q16" s="33" t="e">
        <f>#REF!+'OLD Summary EDL M.A.'!K16</f>
        <v>#REF!</v>
      </c>
      <c r="R16" s="32">
        <v>1</v>
      </c>
      <c r="S16" s="33">
        <v>0</v>
      </c>
      <c r="T16" s="32">
        <v>0</v>
      </c>
      <c r="U16" s="33">
        <v>0</v>
      </c>
      <c r="V16" s="49">
        <v>0</v>
      </c>
    </row>
    <row r="17" spans="1:22" x14ac:dyDescent="0.2">
      <c r="A17" s="16" t="s">
        <v>42</v>
      </c>
      <c r="B17" s="17">
        <v>2</v>
      </c>
      <c r="C17" s="17">
        <v>0</v>
      </c>
      <c r="D17" s="17">
        <v>1</v>
      </c>
      <c r="E17" s="17">
        <v>2</v>
      </c>
      <c r="F17" s="17">
        <v>2</v>
      </c>
      <c r="G17" s="17">
        <v>2</v>
      </c>
      <c r="H17" s="17">
        <v>2</v>
      </c>
      <c r="I17" s="32">
        <v>0</v>
      </c>
      <c r="J17" s="33">
        <v>1</v>
      </c>
      <c r="K17" s="32">
        <v>2</v>
      </c>
      <c r="L17" s="32">
        <v>2</v>
      </c>
      <c r="M17" s="33">
        <v>3</v>
      </c>
      <c r="N17" s="34" t="e">
        <f>#REF!+'OLD Summary EDL M.A.'!H17</f>
        <v>#REF!</v>
      </c>
      <c r="O17" s="33" t="e">
        <f>#REF!+'OLD Summary EDL M.A.'!I17</f>
        <v>#REF!</v>
      </c>
      <c r="P17" s="34" t="e">
        <f>#REF!+'OLD Summary EDL M.A.'!J17</f>
        <v>#REF!</v>
      </c>
      <c r="Q17" s="33" t="e">
        <f>#REF!+'OLD Summary EDL M.A.'!K17</f>
        <v>#REF!</v>
      </c>
      <c r="R17" s="32">
        <v>0</v>
      </c>
      <c r="S17" s="33">
        <v>2</v>
      </c>
      <c r="T17" s="32">
        <v>3</v>
      </c>
      <c r="U17" s="33">
        <v>1</v>
      </c>
      <c r="V17" s="49">
        <v>1</v>
      </c>
    </row>
    <row r="18" spans="1:22" x14ac:dyDescent="0.2">
      <c r="A18" s="16" t="s">
        <v>52</v>
      </c>
      <c r="B18" s="17">
        <f>33+75</f>
        <v>108</v>
      </c>
      <c r="C18" s="17">
        <f>41+86</f>
        <v>127</v>
      </c>
      <c r="D18" s="17">
        <f>44+75</f>
        <v>119</v>
      </c>
      <c r="E18" s="17">
        <f>68+149</f>
        <v>217</v>
      </c>
      <c r="F18" s="17">
        <f>78+170</f>
        <v>248</v>
      </c>
      <c r="G18" s="17">
        <f>89+195</f>
        <v>284</v>
      </c>
      <c r="H18" s="17">
        <f>89+237</f>
        <v>326</v>
      </c>
      <c r="I18" s="32">
        <f>75+28+146+103</f>
        <v>352</v>
      </c>
      <c r="J18" s="33">
        <v>356</v>
      </c>
      <c r="K18" s="32">
        <v>317</v>
      </c>
      <c r="L18" s="32">
        <v>279</v>
      </c>
      <c r="M18" s="33">
        <v>249</v>
      </c>
      <c r="N18" s="34" t="e">
        <f>#REF!+'OLD Summary EDL M.A.'!H18</f>
        <v>#REF!</v>
      </c>
      <c r="O18" s="33" t="e">
        <f>#REF!+'OLD Summary EDL M.A.'!I18</f>
        <v>#REF!</v>
      </c>
      <c r="P18" s="34" t="e">
        <f>#REF!+'OLD Summary EDL M.A.'!J18</f>
        <v>#REF!</v>
      </c>
      <c r="Q18" s="33" t="e">
        <f>#REF!+'OLD Summary EDL M.A.'!K18</f>
        <v>#REF!</v>
      </c>
      <c r="R18" s="32">
        <v>82</v>
      </c>
      <c r="S18" s="33">
        <v>86</v>
      </c>
      <c r="T18" s="32">
        <v>79</v>
      </c>
      <c r="U18" s="33">
        <v>60</v>
      </c>
      <c r="V18" s="49">
        <v>45</v>
      </c>
    </row>
    <row r="19" spans="1:22" x14ac:dyDescent="0.2">
      <c r="A19" s="29" t="s">
        <v>83</v>
      </c>
      <c r="B19" s="20"/>
      <c r="C19" s="20"/>
      <c r="D19" s="20"/>
      <c r="E19" s="20"/>
      <c r="F19" s="30" t="s">
        <v>37</v>
      </c>
      <c r="G19" s="30" t="s">
        <v>37</v>
      </c>
      <c r="H19" s="30" t="s">
        <v>37</v>
      </c>
      <c r="I19" s="35" t="s">
        <v>37</v>
      </c>
      <c r="J19" s="36" t="s">
        <v>37</v>
      </c>
      <c r="K19" s="35" t="s">
        <v>37</v>
      </c>
      <c r="L19" s="35" t="s">
        <v>37</v>
      </c>
      <c r="M19" s="36" t="s">
        <v>37</v>
      </c>
      <c r="N19" s="37" t="e">
        <f>#REF!+'OLD Summary EDL M.A.'!H20</f>
        <v>#REF!</v>
      </c>
      <c r="O19" s="36" t="e">
        <f>#REF!+'OLD Summary EDL M.A.'!I20</f>
        <v>#REF!</v>
      </c>
      <c r="P19" s="34" t="e">
        <f>#REF!+'OLD Summary EDL M.A.'!J20</f>
        <v>#REF!</v>
      </c>
      <c r="Q19" s="33" t="e">
        <f>#REF!+'OLD Summary EDL M.A.'!K19</f>
        <v>#REF!</v>
      </c>
      <c r="R19" s="32">
        <v>0</v>
      </c>
      <c r="S19" s="33" t="e">
        <f>#REF!+'OLD Summary EDL M.A.'!M19</f>
        <v>#REF!</v>
      </c>
      <c r="T19" s="32" t="e">
        <f>#REF!+'OLD Summary EDL M.A.'!M19</f>
        <v>#REF!</v>
      </c>
      <c r="U19" s="33">
        <v>0</v>
      </c>
      <c r="V19" s="49">
        <v>1</v>
      </c>
    </row>
    <row r="20" spans="1:22" x14ac:dyDescent="0.2">
      <c r="A20" s="16" t="s">
        <v>53</v>
      </c>
      <c r="B20" s="20">
        <v>0</v>
      </c>
      <c r="C20" s="20">
        <v>0</v>
      </c>
      <c r="D20" s="20">
        <v>0</v>
      </c>
      <c r="E20" s="20">
        <v>0</v>
      </c>
      <c r="F20" s="20">
        <v>0</v>
      </c>
      <c r="G20" s="20">
        <v>0</v>
      </c>
      <c r="H20" s="17">
        <v>10</v>
      </c>
      <c r="I20" s="32">
        <v>17</v>
      </c>
      <c r="J20" s="33">
        <v>23</v>
      </c>
      <c r="K20" s="32">
        <v>24</v>
      </c>
      <c r="L20" s="32">
        <v>17</v>
      </c>
      <c r="M20" s="33">
        <v>12</v>
      </c>
      <c r="N20" s="34" t="e">
        <f>#REF!+'OLD Summary EDL M.A.'!H19</f>
        <v>#REF!</v>
      </c>
      <c r="O20" s="33" t="e">
        <f>#REF!+'OLD Summary EDL M.A.'!I19</f>
        <v>#REF!</v>
      </c>
      <c r="P20" s="34" t="e">
        <f>#REF!+'OLD Summary EDL M.A.'!J19</f>
        <v>#REF!</v>
      </c>
      <c r="Q20" s="33" t="e">
        <f>#REF!+'OLD Summary EDL M.A.'!K20</f>
        <v>#REF!</v>
      </c>
      <c r="R20" s="32" t="e">
        <f>#REF!+'OLD Summary EDL M.A.'!K20</f>
        <v>#REF!</v>
      </c>
      <c r="S20" s="33">
        <v>5</v>
      </c>
      <c r="T20" s="32">
        <v>1</v>
      </c>
      <c r="U20" s="33">
        <v>0</v>
      </c>
      <c r="V20" s="49">
        <v>0</v>
      </c>
    </row>
    <row r="21" spans="1:22" x14ac:dyDescent="0.2">
      <c r="A21" s="19" t="s">
        <v>38</v>
      </c>
      <c r="B21" s="17">
        <f t="shared" ref="B21:I21" si="2">SUM(B13:B19)</f>
        <v>119</v>
      </c>
      <c r="C21" s="17">
        <f t="shared" si="2"/>
        <v>133</v>
      </c>
      <c r="D21" s="17">
        <f t="shared" si="2"/>
        <v>126</v>
      </c>
      <c r="E21" s="17">
        <f t="shared" si="2"/>
        <v>227</v>
      </c>
      <c r="F21" s="17">
        <f t="shared" si="2"/>
        <v>257</v>
      </c>
      <c r="G21" s="17">
        <f t="shared" si="2"/>
        <v>302</v>
      </c>
      <c r="H21" s="17">
        <f t="shared" si="2"/>
        <v>354</v>
      </c>
      <c r="I21" s="32">
        <f t="shared" si="2"/>
        <v>374</v>
      </c>
      <c r="J21" s="33">
        <f t="shared" ref="J21:P21" si="3">SUM(J13:J19)</f>
        <v>380</v>
      </c>
      <c r="K21" s="32">
        <f t="shared" si="3"/>
        <v>345</v>
      </c>
      <c r="L21" s="32">
        <f>SUM(L13:L20)</f>
        <v>314</v>
      </c>
      <c r="M21" s="33">
        <f>SUM(M13:M20)</f>
        <v>285</v>
      </c>
      <c r="N21" s="34" t="e">
        <f t="shared" si="3"/>
        <v>#REF!</v>
      </c>
      <c r="O21" s="33" t="e">
        <f t="shared" si="3"/>
        <v>#REF!</v>
      </c>
      <c r="P21" s="34" t="e">
        <f t="shared" si="3"/>
        <v>#REF!</v>
      </c>
      <c r="Q21" s="33" t="e">
        <f t="shared" ref="Q21:V21" si="4">SUM(Q13:Q20)</f>
        <v>#REF!</v>
      </c>
      <c r="R21" s="32" t="e">
        <f t="shared" si="4"/>
        <v>#REF!</v>
      </c>
      <c r="S21" s="33" t="e">
        <f t="shared" si="4"/>
        <v>#REF!</v>
      </c>
      <c r="T21" s="32" t="e">
        <f t="shared" si="4"/>
        <v>#REF!</v>
      </c>
      <c r="U21" s="33">
        <f t="shared" si="4"/>
        <v>67</v>
      </c>
      <c r="V21" s="49">
        <f t="shared" si="4"/>
        <v>50</v>
      </c>
    </row>
    <row r="22" spans="1:22" ht="14.25" x14ac:dyDescent="0.2">
      <c r="A22" s="68" t="s">
        <v>54</v>
      </c>
      <c r="B22" s="77"/>
      <c r="C22" s="77"/>
      <c r="D22" s="77"/>
      <c r="E22" s="77"/>
      <c r="F22" s="77"/>
      <c r="G22" s="69"/>
      <c r="H22" s="69"/>
      <c r="I22" s="69"/>
      <c r="J22" s="14"/>
      <c r="K22" s="14"/>
      <c r="L22" s="14"/>
      <c r="M22" s="14"/>
      <c r="N22" s="14"/>
      <c r="O22" s="14"/>
      <c r="P22" s="14"/>
      <c r="Q22" s="14"/>
      <c r="R22" s="52"/>
      <c r="S22" s="14"/>
      <c r="T22" s="56"/>
      <c r="U22" s="56"/>
      <c r="V22" s="55"/>
    </row>
    <row r="23" spans="1:22" x14ac:dyDescent="0.2">
      <c r="A23" s="16" t="s">
        <v>55</v>
      </c>
      <c r="B23" s="17">
        <v>0</v>
      </c>
      <c r="C23" s="17">
        <v>0</v>
      </c>
      <c r="D23" s="17">
        <v>0</v>
      </c>
      <c r="E23" s="17">
        <v>0</v>
      </c>
      <c r="F23" s="17">
        <v>0</v>
      </c>
      <c r="G23" s="17">
        <v>0</v>
      </c>
      <c r="H23" s="17">
        <v>0</v>
      </c>
      <c r="I23" s="32">
        <v>0</v>
      </c>
      <c r="J23" s="33">
        <v>0</v>
      </c>
      <c r="K23" s="32">
        <v>0</v>
      </c>
      <c r="L23" s="32">
        <v>0</v>
      </c>
      <c r="M23" s="33">
        <v>0</v>
      </c>
      <c r="N23" s="34" t="e">
        <f>#REF!+'OLD Summary EDL M.A.'!H23</f>
        <v>#REF!</v>
      </c>
      <c r="O23" s="33" t="e">
        <f>#REF!+'OLD Summary EDL M.A.'!I23</f>
        <v>#REF!</v>
      </c>
      <c r="P23" s="34" t="e">
        <f>#REF!+'OLD Summary EDL M.A.'!J23</f>
        <v>#REF!</v>
      </c>
      <c r="Q23" s="33" t="e">
        <f>#REF!+'OLD Summary EDL M.A.'!K23</f>
        <v>#REF!</v>
      </c>
      <c r="R23" s="32" t="e">
        <f>#REF!+'OLD Summary EDL M.A.'!K23</f>
        <v>#REF!</v>
      </c>
      <c r="S23" s="33" t="e">
        <f>#REF!+'OLD Summary EDL M.A.'!M23</f>
        <v>#REF!</v>
      </c>
      <c r="T23" s="32" t="e">
        <f>#REF!+'OLD Summary EDL M.A.'!M23</f>
        <v>#REF!</v>
      </c>
      <c r="U23" s="33" t="e">
        <f>#REF!+'OLD Summary EDL M.A.'!O23</f>
        <v>#REF!</v>
      </c>
      <c r="V23" s="49" t="e">
        <f>#REF!+'OLD Summary EDL M.A.'!P23</f>
        <v>#REF!</v>
      </c>
    </row>
    <row r="24" spans="1:22" x14ac:dyDescent="0.2">
      <c r="A24" s="16" t="s">
        <v>56</v>
      </c>
      <c r="B24" s="17">
        <v>0</v>
      </c>
      <c r="C24" s="17">
        <v>0</v>
      </c>
      <c r="D24" s="17">
        <v>0</v>
      </c>
      <c r="E24" s="17">
        <v>0</v>
      </c>
      <c r="F24" s="17">
        <v>0</v>
      </c>
      <c r="G24" s="17">
        <v>0</v>
      </c>
      <c r="H24" s="17">
        <v>1</v>
      </c>
      <c r="I24" s="32">
        <v>0</v>
      </c>
      <c r="J24" s="33">
        <v>0</v>
      </c>
      <c r="K24" s="32">
        <v>0</v>
      </c>
      <c r="L24" s="32">
        <v>0</v>
      </c>
      <c r="M24" s="33">
        <v>1</v>
      </c>
      <c r="N24" s="34" t="e">
        <f>#REF!+'OLD Summary EDL M.A.'!H24</f>
        <v>#REF!</v>
      </c>
      <c r="O24" s="33" t="e">
        <f>#REF!+'OLD Summary EDL M.A.'!I24</f>
        <v>#REF!</v>
      </c>
      <c r="P24" s="34" t="e">
        <f>#REF!+'OLD Summary EDL M.A.'!J24</f>
        <v>#REF!</v>
      </c>
      <c r="Q24" s="33" t="e">
        <f>#REF!+'OLD Summary EDL M.A.'!K24</f>
        <v>#REF!</v>
      </c>
      <c r="R24" s="32" t="e">
        <f>#REF!+'OLD Summary EDL M.A.'!K24</f>
        <v>#REF!</v>
      </c>
      <c r="S24" s="33" t="e">
        <f>#REF!+'OLD Summary EDL M.A.'!M24</f>
        <v>#REF!</v>
      </c>
      <c r="T24" s="32" t="e">
        <f>#REF!+'OLD Summary EDL M.A.'!M24</f>
        <v>#REF!</v>
      </c>
      <c r="U24" s="33" t="e">
        <f>#REF!+'OLD Summary EDL M.A.'!O24</f>
        <v>#REF!</v>
      </c>
      <c r="V24" s="49" t="e">
        <f>#REF!+'OLD Summary EDL M.A.'!P24</f>
        <v>#REF!</v>
      </c>
    </row>
    <row r="25" spans="1:22" x14ac:dyDescent="0.2">
      <c r="A25" s="16" t="s">
        <v>57</v>
      </c>
      <c r="B25" s="17">
        <v>7</v>
      </c>
      <c r="C25" s="17">
        <v>8</v>
      </c>
      <c r="D25" s="17">
        <v>7</v>
      </c>
      <c r="E25" s="17">
        <v>25</v>
      </c>
      <c r="F25" s="17">
        <v>23</v>
      </c>
      <c r="G25" s="17">
        <v>21</v>
      </c>
      <c r="H25" s="17">
        <v>22</v>
      </c>
      <c r="I25" s="32">
        <f>14+22</f>
        <v>36</v>
      </c>
      <c r="J25" s="33">
        <v>34</v>
      </c>
      <c r="K25" s="32">
        <v>26</v>
      </c>
      <c r="L25" s="32">
        <v>15</v>
      </c>
      <c r="M25" s="33">
        <v>14</v>
      </c>
      <c r="N25" s="34" t="e">
        <f>#REF!+'OLD Summary EDL M.A.'!H25</f>
        <v>#REF!</v>
      </c>
      <c r="O25" s="33" t="e">
        <f>#REF!+'OLD Summary EDL M.A.'!I25</f>
        <v>#REF!</v>
      </c>
      <c r="P25" s="34" t="e">
        <f>#REF!+'OLD Summary EDL M.A.'!J25</f>
        <v>#REF!</v>
      </c>
      <c r="Q25" s="33" t="e">
        <f>#REF!+'OLD Summary EDL M.A.'!K25</f>
        <v>#REF!</v>
      </c>
      <c r="R25" s="32">
        <v>2</v>
      </c>
      <c r="S25" s="33">
        <v>3</v>
      </c>
      <c r="T25" s="32">
        <v>6</v>
      </c>
      <c r="U25" s="33">
        <v>0</v>
      </c>
      <c r="V25" s="49">
        <v>3</v>
      </c>
    </row>
    <row r="26" spans="1:22" x14ac:dyDescent="0.2">
      <c r="A26" s="16" t="s">
        <v>58</v>
      </c>
      <c r="B26" s="17">
        <v>44</v>
      </c>
      <c r="C26" s="17">
        <v>37</v>
      </c>
      <c r="D26" s="17">
        <v>39</v>
      </c>
      <c r="E26" s="17">
        <v>53</v>
      </c>
      <c r="F26" s="17">
        <v>66</v>
      </c>
      <c r="G26" s="17">
        <v>75</v>
      </c>
      <c r="H26" s="17">
        <v>102</v>
      </c>
      <c r="I26" s="32">
        <f>69+44</f>
        <v>113</v>
      </c>
      <c r="J26" s="33">
        <v>126</v>
      </c>
      <c r="K26" s="32">
        <v>132</v>
      </c>
      <c r="L26" s="32">
        <v>116</v>
      </c>
      <c r="M26" s="33">
        <v>96</v>
      </c>
      <c r="N26" s="34" t="e">
        <f>#REF!+'OLD Summary EDL M.A.'!H26</f>
        <v>#REF!</v>
      </c>
      <c r="O26" s="33" t="e">
        <f>#REF!+'OLD Summary EDL M.A.'!I26</f>
        <v>#REF!</v>
      </c>
      <c r="P26" s="34" t="e">
        <f>#REF!+'OLD Summary EDL M.A.'!J26</f>
        <v>#REF!</v>
      </c>
      <c r="Q26" s="33" t="e">
        <f>#REF!+'OLD Summary EDL M.A.'!K26</f>
        <v>#REF!</v>
      </c>
      <c r="R26" s="32">
        <v>33</v>
      </c>
      <c r="S26" s="33">
        <v>29</v>
      </c>
      <c r="T26" s="32">
        <v>23</v>
      </c>
      <c r="U26" s="33">
        <v>15</v>
      </c>
      <c r="V26" s="49">
        <v>12</v>
      </c>
    </row>
    <row r="27" spans="1:22" x14ac:dyDescent="0.2">
      <c r="A27" s="16" t="s">
        <v>59</v>
      </c>
      <c r="B27" s="17">
        <v>25</v>
      </c>
      <c r="C27" s="17">
        <v>33</v>
      </c>
      <c r="D27" s="17">
        <v>30</v>
      </c>
      <c r="E27" s="17">
        <v>47</v>
      </c>
      <c r="F27" s="17">
        <v>52</v>
      </c>
      <c r="G27" s="17">
        <v>69</v>
      </c>
      <c r="H27" s="17">
        <v>84</v>
      </c>
      <c r="I27" s="32">
        <f>57+30</f>
        <v>87</v>
      </c>
      <c r="J27" s="33">
        <v>77</v>
      </c>
      <c r="K27" s="32">
        <v>67</v>
      </c>
      <c r="L27" s="32">
        <v>68</v>
      </c>
      <c r="M27" s="33">
        <v>71</v>
      </c>
      <c r="N27" s="34" t="e">
        <f>#REF!+'OLD Summary EDL M.A.'!H27</f>
        <v>#REF!</v>
      </c>
      <c r="O27" s="33" t="e">
        <f>#REF!+'OLD Summary EDL M.A.'!I27</f>
        <v>#REF!</v>
      </c>
      <c r="P27" s="34" t="e">
        <f>#REF!+'OLD Summary EDL M.A.'!J27</f>
        <v>#REF!</v>
      </c>
      <c r="Q27" s="33" t="e">
        <f>#REF!+'OLD Summary EDL M.A.'!K27</f>
        <v>#REF!</v>
      </c>
      <c r="R27" s="32">
        <v>15</v>
      </c>
      <c r="S27" s="33">
        <v>27</v>
      </c>
      <c r="T27" s="32">
        <v>19</v>
      </c>
      <c r="U27" s="33">
        <v>18</v>
      </c>
      <c r="V27" s="49">
        <v>13</v>
      </c>
    </row>
    <row r="28" spans="1:22" x14ac:dyDescent="0.2">
      <c r="A28" s="16" t="s">
        <v>60</v>
      </c>
      <c r="B28" s="17">
        <v>12</v>
      </c>
      <c r="C28" s="17">
        <v>19</v>
      </c>
      <c r="D28" s="17">
        <v>14</v>
      </c>
      <c r="E28" s="17">
        <v>33</v>
      </c>
      <c r="F28" s="17">
        <v>38</v>
      </c>
      <c r="G28" s="17">
        <v>48</v>
      </c>
      <c r="H28" s="17">
        <v>58</v>
      </c>
      <c r="I28" s="32">
        <f>19+41</f>
        <v>60</v>
      </c>
      <c r="J28" s="33">
        <v>75</v>
      </c>
      <c r="K28" s="32">
        <v>64</v>
      </c>
      <c r="L28" s="32">
        <v>38</v>
      </c>
      <c r="M28" s="33">
        <v>36</v>
      </c>
      <c r="N28" s="34" t="e">
        <f>#REF!+'OLD Summary EDL M.A.'!H28</f>
        <v>#REF!</v>
      </c>
      <c r="O28" s="33" t="e">
        <f>#REF!+'OLD Summary EDL M.A.'!I28</f>
        <v>#REF!</v>
      </c>
      <c r="P28" s="34" t="e">
        <f>#REF!+'OLD Summary EDL M.A.'!J28</f>
        <v>#REF!</v>
      </c>
      <c r="Q28" s="33" t="e">
        <f>#REF!+'OLD Summary EDL M.A.'!K28</f>
        <v>#REF!</v>
      </c>
      <c r="R28" s="32">
        <v>13</v>
      </c>
      <c r="S28" s="33">
        <v>17</v>
      </c>
      <c r="T28" s="32">
        <v>15</v>
      </c>
      <c r="U28" s="33">
        <v>13</v>
      </c>
      <c r="V28" s="49">
        <v>5</v>
      </c>
    </row>
    <row r="29" spans="1:22" x14ac:dyDescent="0.2">
      <c r="A29" s="16" t="s">
        <v>45</v>
      </c>
      <c r="B29" s="17">
        <v>25</v>
      </c>
      <c r="C29" s="17">
        <v>24</v>
      </c>
      <c r="D29" s="17">
        <v>22</v>
      </c>
      <c r="E29" s="17">
        <v>51</v>
      </c>
      <c r="F29" s="17">
        <v>58</v>
      </c>
      <c r="G29" s="17">
        <v>64</v>
      </c>
      <c r="H29" s="17">
        <v>65</v>
      </c>
      <c r="I29" s="32">
        <f>35+24</f>
        <v>59</v>
      </c>
      <c r="J29" s="33">
        <v>58</v>
      </c>
      <c r="K29" s="32">
        <v>51</v>
      </c>
      <c r="L29" s="32">
        <v>54</v>
      </c>
      <c r="M29" s="33">
        <v>47</v>
      </c>
      <c r="N29" s="34" t="e">
        <f>#REF!+'OLD Summary EDL M.A.'!H29</f>
        <v>#REF!</v>
      </c>
      <c r="O29" s="33" t="e">
        <f>#REF!+'OLD Summary EDL M.A.'!I29</f>
        <v>#REF!</v>
      </c>
      <c r="P29" s="34" t="e">
        <f>#REF!+'OLD Summary EDL M.A.'!J29</f>
        <v>#REF!</v>
      </c>
      <c r="Q29" s="33" t="e">
        <f>#REF!+'OLD Summary EDL M.A.'!K29</f>
        <v>#REF!</v>
      </c>
      <c r="R29" s="32">
        <v>20</v>
      </c>
      <c r="S29" s="33">
        <v>21</v>
      </c>
      <c r="T29" s="32">
        <v>26</v>
      </c>
      <c r="U29" s="33">
        <v>17</v>
      </c>
      <c r="V29" s="49">
        <v>15</v>
      </c>
    </row>
    <row r="30" spans="1:22" x14ac:dyDescent="0.2">
      <c r="A30" s="16" t="s">
        <v>46</v>
      </c>
      <c r="B30" s="17">
        <v>3</v>
      </c>
      <c r="C30" s="17">
        <v>9</v>
      </c>
      <c r="D30" s="17">
        <v>11</v>
      </c>
      <c r="E30" s="17">
        <v>18</v>
      </c>
      <c r="F30" s="17">
        <v>18</v>
      </c>
      <c r="G30" s="17">
        <v>24</v>
      </c>
      <c r="H30" s="17">
        <v>32</v>
      </c>
      <c r="I30" s="32">
        <v>35</v>
      </c>
      <c r="J30" s="33">
        <v>33</v>
      </c>
      <c r="K30" s="32">
        <v>29</v>
      </c>
      <c r="L30" s="32">
        <v>23</v>
      </c>
      <c r="M30" s="33">
        <v>20</v>
      </c>
      <c r="N30" s="34" t="e">
        <f>#REF!+'OLD Summary EDL M.A.'!H30</f>
        <v>#REF!</v>
      </c>
      <c r="O30" s="33" t="e">
        <f>#REF!+'OLD Summary EDL M.A.'!I30</f>
        <v>#REF!</v>
      </c>
      <c r="P30" s="34" t="e">
        <f>#REF!+'OLD Summary EDL M.A.'!J30</f>
        <v>#REF!</v>
      </c>
      <c r="Q30" s="33" t="e">
        <f>#REF!+'OLD Summary EDL M.A.'!K30</f>
        <v>#REF!</v>
      </c>
      <c r="R30" s="32">
        <v>12</v>
      </c>
      <c r="S30" s="33">
        <v>8</v>
      </c>
      <c r="T30" s="32">
        <v>8</v>
      </c>
      <c r="U30" s="33">
        <v>4</v>
      </c>
      <c r="V30" s="49">
        <v>2</v>
      </c>
    </row>
    <row r="31" spans="1:22" x14ac:dyDescent="0.2">
      <c r="A31" s="16" t="s">
        <v>61</v>
      </c>
      <c r="B31" s="17">
        <v>0</v>
      </c>
      <c r="C31" s="17">
        <v>0</v>
      </c>
      <c r="D31" s="17">
        <v>0</v>
      </c>
      <c r="E31" s="17">
        <v>0</v>
      </c>
      <c r="F31" s="17">
        <v>0</v>
      </c>
      <c r="G31" s="17">
        <v>0</v>
      </c>
      <c r="H31" s="17">
        <v>0</v>
      </c>
      <c r="I31" s="32">
        <v>1</v>
      </c>
      <c r="J31" s="33">
        <v>0</v>
      </c>
      <c r="K31" s="32">
        <v>0</v>
      </c>
      <c r="L31" s="32">
        <v>0</v>
      </c>
      <c r="M31" s="33">
        <v>0</v>
      </c>
      <c r="N31" s="34" t="e">
        <f>#REF!+'OLD Summary EDL M.A.'!H31</f>
        <v>#REF!</v>
      </c>
      <c r="O31" s="33" t="e">
        <f>#REF!+'OLD Summary EDL M.A.'!I31</f>
        <v>#REF!</v>
      </c>
      <c r="P31" s="34" t="e">
        <f>#REF!+'OLD Summary EDL M.A.'!J31</f>
        <v>#REF!</v>
      </c>
      <c r="Q31" s="33" t="e">
        <f>#REF!+'OLD Summary EDL M.A.'!K31</f>
        <v>#REF!</v>
      </c>
      <c r="R31" s="32" t="e">
        <f>#REF!+'OLD Summary EDL M.A.'!K31</f>
        <v>#REF!</v>
      </c>
      <c r="S31" s="33">
        <v>0</v>
      </c>
      <c r="T31" s="32">
        <v>0</v>
      </c>
      <c r="U31" s="33">
        <v>0</v>
      </c>
      <c r="V31" s="49">
        <v>0</v>
      </c>
    </row>
    <row r="32" spans="1:22" x14ac:dyDescent="0.2">
      <c r="A32" s="16" t="s">
        <v>62</v>
      </c>
      <c r="B32" s="17">
        <v>3</v>
      </c>
      <c r="C32" s="17">
        <v>3</v>
      </c>
      <c r="D32" s="17">
        <v>3</v>
      </c>
      <c r="E32" s="17">
        <v>0</v>
      </c>
      <c r="F32" s="17">
        <v>2</v>
      </c>
      <c r="G32" s="17">
        <v>1</v>
      </c>
      <c r="H32" s="17">
        <v>0</v>
      </c>
      <c r="I32" s="32">
        <v>0</v>
      </c>
      <c r="J32" s="33">
        <v>0</v>
      </c>
      <c r="K32" s="32">
        <v>0</v>
      </c>
      <c r="L32" s="32">
        <v>0</v>
      </c>
      <c r="M32" s="33">
        <v>0</v>
      </c>
      <c r="N32" s="34" t="e">
        <f>#REF!+'OLD Summary EDL M.A.'!H32</f>
        <v>#REF!</v>
      </c>
      <c r="O32" s="33" t="e">
        <f>#REF!+'OLD Summary EDL M.A.'!I32</f>
        <v>#REF!</v>
      </c>
      <c r="P32" s="34" t="e">
        <f>#REF!+'OLD Summary EDL M.A.'!J32</f>
        <v>#REF!</v>
      </c>
      <c r="Q32" s="33" t="e">
        <f>#REF!+'OLD Summary EDL M.A.'!K32</f>
        <v>#REF!</v>
      </c>
      <c r="R32" s="32" t="e">
        <f>#REF!+'OLD Summary EDL M.A.'!K32</f>
        <v>#REF!</v>
      </c>
      <c r="S32" s="33" t="e">
        <f>#REF!+'OLD Summary EDL M.A.'!M32</f>
        <v>#REF!</v>
      </c>
      <c r="T32" s="32" t="e">
        <f>#REF!+'OLD Summary EDL M.A.'!M32</f>
        <v>#REF!</v>
      </c>
      <c r="U32" s="33" t="e">
        <f>#REF!+'OLD Summary EDL M.A.'!O32</f>
        <v>#REF!</v>
      </c>
      <c r="V32" s="49" t="e">
        <f>#REF!+'OLD Summary EDL M.A.'!P32</f>
        <v>#REF!</v>
      </c>
    </row>
    <row r="33" spans="1:22" x14ac:dyDescent="0.2">
      <c r="A33" s="19" t="s">
        <v>38</v>
      </c>
      <c r="B33" s="17">
        <f t="shared" ref="B33:G33" si="5">SUM(B23:B32)</f>
        <v>119</v>
      </c>
      <c r="C33" s="17">
        <f t="shared" si="5"/>
        <v>133</v>
      </c>
      <c r="D33" s="17">
        <f t="shared" si="5"/>
        <v>126</v>
      </c>
      <c r="E33" s="17">
        <f t="shared" si="5"/>
        <v>227</v>
      </c>
      <c r="F33" s="17">
        <f t="shared" si="5"/>
        <v>257</v>
      </c>
      <c r="G33" s="17">
        <f t="shared" si="5"/>
        <v>302</v>
      </c>
      <c r="H33" s="17">
        <f t="shared" ref="H33:V33" si="6">SUM(H23:H32)</f>
        <v>364</v>
      </c>
      <c r="I33" s="32">
        <f t="shared" si="6"/>
        <v>391</v>
      </c>
      <c r="J33" s="33">
        <f t="shared" si="6"/>
        <v>403</v>
      </c>
      <c r="K33" s="32">
        <f t="shared" si="6"/>
        <v>369</v>
      </c>
      <c r="L33" s="32">
        <f t="shared" si="6"/>
        <v>314</v>
      </c>
      <c r="M33" s="33">
        <f>SUM(M23:M32)</f>
        <v>285</v>
      </c>
      <c r="N33" s="34" t="e">
        <f>SUM(N23:N32)</f>
        <v>#REF!</v>
      </c>
      <c r="O33" s="33" t="e">
        <f>SUM(O23:O32)</f>
        <v>#REF!</v>
      </c>
      <c r="P33" s="34" t="e">
        <f t="shared" si="6"/>
        <v>#REF!</v>
      </c>
      <c r="Q33" s="33" t="e">
        <f t="shared" si="6"/>
        <v>#REF!</v>
      </c>
      <c r="R33" s="32" t="e">
        <f t="shared" si="6"/>
        <v>#REF!</v>
      </c>
      <c r="S33" s="33" t="e">
        <f t="shared" si="6"/>
        <v>#REF!</v>
      </c>
      <c r="T33" s="32" t="e">
        <f t="shared" si="6"/>
        <v>#REF!</v>
      </c>
      <c r="U33" s="33" t="e">
        <f t="shared" si="6"/>
        <v>#REF!</v>
      </c>
      <c r="V33" s="49" t="e">
        <f t="shared" si="6"/>
        <v>#REF!</v>
      </c>
    </row>
    <row r="34" spans="1:22" ht="14.25" x14ac:dyDescent="0.2">
      <c r="A34" s="73" t="s">
        <v>63</v>
      </c>
      <c r="B34" s="74"/>
      <c r="C34" s="74"/>
      <c r="D34" s="74"/>
      <c r="E34" s="74"/>
      <c r="F34" s="74"/>
      <c r="G34" s="74"/>
      <c r="H34" s="74"/>
      <c r="I34" s="74"/>
      <c r="J34" s="28"/>
      <c r="K34" s="28"/>
      <c r="L34" s="28"/>
      <c r="M34" s="28"/>
      <c r="N34" s="28"/>
      <c r="O34" s="28"/>
      <c r="P34" s="28"/>
      <c r="Q34" s="28"/>
      <c r="R34" s="53"/>
      <c r="S34" s="28"/>
      <c r="T34" s="56"/>
      <c r="U34" s="56"/>
      <c r="V34" s="55"/>
    </row>
    <row r="35" spans="1:22" x14ac:dyDescent="0.2">
      <c r="A35" s="16" t="s">
        <v>64</v>
      </c>
      <c r="B35" s="21">
        <v>33.984299999999998</v>
      </c>
      <c r="C35" s="21">
        <v>34.8108</v>
      </c>
      <c r="D35" s="21">
        <f>34.3888+36.9211</f>
        <v>71.309899999999999</v>
      </c>
      <c r="E35" s="21">
        <v>35.527000000000001</v>
      </c>
      <c r="F35" s="21">
        <v>35.471299999999999</v>
      </c>
      <c r="G35" s="21">
        <v>35.703899999999997</v>
      </c>
      <c r="H35" s="21">
        <v>35.316699999999997</v>
      </c>
      <c r="I35" s="27">
        <f>34.87+33.38</f>
        <v>68.25</v>
      </c>
      <c r="J35" s="44">
        <v>34.555</v>
      </c>
      <c r="K35" s="45">
        <v>34.222999999999999</v>
      </c>
      <c r="L35" s="45">
        <v>34.465800000000002</v>
      </c>
      <c r="M35" s="44">
        <v>34.408900000000003</v>
      </c>
      <c r="N35" s="46">
        <v>33.6</v>
      </c>
      <c r="O35" s="44">
        <v>34.07</v>
      </c>
      <c r="P35" s="46">
        <v>35.71</v>
      </c>
      <c r="Q35" s="44">
        <v>35.71</v>
      </c>
      <c r="R35" s="45">
        <v>36.479999999999997</v>
      </c>
      <c r="S35" s="44">
        <v>35.33</v>
      </c>
      <c r="T35" s="45">
        <v>36.68</v>
      </c>
      <c r="U35" s="44">
        <v>36.67</v>
      </c>
      <c r="V35" s="51">
        <v>35.65</v>
      </c>
    </row>
    <row r="36" spans="1:22" x14ac:dyDescent="0.2">
      <c r="A36" s="16" t="s">
        <v>65</v>
      </c>
      <c r="B36" s="21">
        <v>8.0335800000000006</v>
      </c>
      <c r="C36" s="21">
        <v>8.4445099999999993</v>
      </c>
      <c r="D36" s="21">
        <f>7.93286+10.36505</f>
        <v>18.297910000000002</v>
      </c>
      <c r="E36" s="21">
        <v>9.0336099999999995</v>
      </c>
      <c r="F36" s="21">
        <v>8.9458400000000005</v>
      </c>
      <c r="G36" s="21">
        <v>8.8284300000000009</v>
      </c>
      <c r="H36" s="21">
        <v>8.7259899999999995</v>
      </c>
      <c r="I36" s="27">
        <f>9.074+8.957</f>
        <v>18.030999999999999</v>
      </c>
      <c r="J36" s="44">
        <v>8.7426499999999994</v>
      </c>
      <c r="K36" s="45">
        <v>8.6004000000000005</v>
      </c>
      <c r="L36" s="45">
        <v>8.85731</v>
      </c>
      <c r="M36" s="44">
        <v>8.4941800000000001</v>
      </c>
      <c r="N36" s="46">
        <v>8.843</v>
      </c>
      <c r="O36" s="44">
        <v>8.36</v>
      </c>
      <c r="P36" s="46">
        <v>8.7899999999999991</v>
      </c>
      <c r="Q36" s="44">
        <v>8.7899999999999991</v>
      </c>
      <c r="R36" s="45">
        <v>9.76</v>
      </c>
      <c r="S36" s="44">
        <v>8.48</v>
      </c>
      <c r="T36" s="45">
        <v>9.2899999999999991</v>
      </c>
      <c r="U36" s="44">
        <v>8.1300000000000008</v>
      </c>
      <c r="V36" s="51">
        <v>7.89</v>
      </c>
    </row>
    <row r="37" spans="1:22" x14ac:dyDescent="0.2">
      <c r="A37" s="68" t="s">
        <v>66</v>
      </c>
      <c r="B37" s="77"/>
      <c r="C37" s="77"/>
      <c r="D37" s="77"/>
      <c r="E37" s="77"/>
      <c r="F37" s="77"/>
      <c r="G37" s="69"/>
      <c r="H37" s="69"/>
      <c r="I37" s="69"/>
      <c r="J37" s="14"/>
      <c r="K37" s="14"/>
      <c r="L37" s="14"/>
      <c r="M37" s="14"/>
      <c r="N37" s="14"/>
      <c r="O37" s="14"/>
      <c r="P37" s="14"/>
      <c r="Q37" s="14"/>
      <c r="R37" s="52"/>
      <c r="S37" s="14"/>
      <c r="T37" s="56"/>
      <c r="U37" s="57"/>
      <c r="V37" s="55"/>
    </row>
    <row r="38" spans="1:22" x14ac:dyDescent="0.2">
      <c r="A38" s="16" t="s">
        <v>67</v>
      </c>
      <c r="B38" s="17">
        <v>38</v>
      </c>
      <c r="C38" s="17">
        <v>41</v>
      </c>
      <c r="D38" s="17">
        <v>45</v>
      </c>
      <c r="E38" s="17">
        <v>70</v>
      </c>
      <c r="F38" s="17">
        <v>81</v>
      </c>
      <c r="G38" s="17">
        <v>92</v>
      </c>
      <c r="H38" s="17">
        <v>102</v>
      </c>
      <c r="I38" s="32">
        <v>113</v>
      </c>
      <c r="J38" s="33">
        <v>115</v>
      </c>
      <c r="K38" s="32">
        <v>101</v>
      </c>
      <c r="L38" s="32">
        <v>80</v>
      </c>
      <c r="M38" s="33">
        <v>78</v>
      </c>
      <c r="N38" s="34" t="e">
        <f>#REF!+'OLD Summary EDL M.A.'!H38</f>
        <v>#REF!</v>
      </c>
      <c r="O38" s="33" t="e">
        <f>#REF!+'OLD Summary EDL M.A.'!I38</f>
        <v>#REF!</v>
      </c>
      <c r="P38" s="34" t="e">
        <f>#REF!+'OLD Summary EDL M.A.'!J38</f>
        <v>#REF!</v>
      </c>
      <c r="Q38" s="33" t="e">
        <f>#REF!+'OLD Summary EDL M.A.'!K38</f>
        <v>#REF!</v>
      </c>
      <c r="R38" s="32">
        <v>30</v>
      </c>
      <c r="S38" s="33">
        <v>39</v>
      </c>
      <c r="T38" s="32">
        <v>40</v>
      </c>
      <c r="U38" s="33">
        <v>30</v>
      </c>
      <c r="V38" s="49">
        <v>25</v>
      </c>
    </row>
    <row r="39" spans="1:22" x14ac:dyDescent="0.2">
      <c r="A39" s="16" t="s">
        <v>68</v>
      </c>
      <c r="B39" s="17">
        <v>81</v>
      </c>
      <c r="C39" s="17">
        <v>92</v>
      </c>
      <c r="D39" s="17">
        <v>81</v>
      </c>
      <c r="E39" s="17">
        <v>157</v>
      </c>
      <c r="F39" s="17">
        <v>176</v>
      </c>
      <c r="G39" s="17">
        <v>210</v>
      </c>
      <c r="H39" s="17">
        <v>262</v>
      </c>
      <c r="I39" s="32">
        <f>160+118</f>
        <v>278</v>
      </c>
      <c r="J39" s="33">
        <v>288</v>
      </c>
      <c r="K39" s="32">
        <v>268</v>
      </c>
      <c r="L39" s="32">
        <v>234</v>
      </c>
      <c r="M39" s="33">
        <v>207</v>
      </c>
      <c r="N39" s="34" t="e">
        <f>#REF!+'OLD Summary EDL M.A.'!H39</f>
        <v>#REF!</v>
      </c>
      <c r="O39" s="33" t="e">
        <f>#REF!+'OLD Summary EDL M.A.'!I39</f>
        <v>#REF!</v>
      </c>
      <c r="P39" s="34" t="e">
        <f>#REF!+'OLD Summary EDL M.A.'!J39</f>
        <v>#REF!</v>
      </c>
      <c r="Q39" s="33" t="e">
        <f>#REF!+'OLD Summary EDL M.A.'!K39</f>
        <v>#REF!</v>
      </c>
      <c r="R39" s="32">
        <v>65</v>
      </c>
      <c r="S39" s="33">
        <v>66</v>
      </c>
      <c r="T39" s="32">
        <v>57</v>
      </c>
      <c r="U39" s="33">
        <v>37</v>
      </c>
      <c r="V39" s="49">
        <v>25</v>
      </c>
    </row>
    <row r="40" spans="1:22" ht="13.5" thickBot="1" x14ac:dyDescent="0.25">
      <c r="A40" s="22" t="s">
        <v>38</v>
      </c>
      <c r="B40" s="23">
        <f t="shared" ref="B40:G40" si="7">SUM(B38:B39)</f>
        <v>119</v>
      </c>
      <c r="C40" s="23">
        <f t="shared" si="7"/>
        <v>133</v>
      </c>
      <c r="D40" s="23">
        <f t="shared" si="7"/>
        <v>126</v>
      </c>
      <c r="E40" s="23">
        <f t="shared" si="7"/>
        <v>227</v>
      </c>
      <c r="F40" s="23">
        <f t="shared" si="7"/>
        <v>257</v>
      </c>
      <c r="G40" s="23">
        <f t="shared" si="7"/>
        <v>302</v>
      </c>
      <c r="H40" s="23">
        <f t="shared" ref="H40:V40" si="8">SUM(H38:H39)</f>
        <v>364</v>
      </c>
      <c r="I40" s="38">
        <f t="shared" si="8"/>
        <v>391</v>
      </c>
      <c r="J40" s="39">
        <f t="shared" si="8"/>
        <v>403</v>
      </c>
      <c r="K40" s="38">
        <f t="shared" si="8"/>
        <v>369</v>
      </c>
      <c r="L40" s="38">
        <f t="shared" si="8"/>
        <v>314</v>
      </c>
      <c r="M40" s="39">
        <f>SUM(M38:M39)</f>
        <v>285</v>
      </c>
      <c r="N40" s="40" t="e">
        <f>SUM(N38:N39)</f>
        <v>#REF!</v>
      </c>
      <c r="O40" s="39" t="e">
        <f>SUM(O38:O39)</f>
        <v>#REF!</v>
      </c>
      <c r="P40" s="40" t="e">
        <f t="shared" si="8"/>
        <v>#REF!</v>
      </c>
      <c r="Q40" s="39" t="e">
        <f t="shared" si="8"/>
        <v>#REF!</v>
      </c>
      <c r="R40" s="38">
        <f t="shared" si="8"/>
        <v>95</v>
      </c>
      <c r="S40" s="39">
        <f t="shared" si="8"/>
        <v>105</v>
      </c>
      <c r="T40" s="38">
        <f t="shared" si="8"/>
        <v>97</v>
      </c>
      <c r="U40" s="39">
        <f t="shared" si="8"/>
        <v>67</v>
      </c>
      <c r="V40" s="50">
        <f t="shared" si="8"/>
        <v>50</v>
      </c>
    </row>
    <row r="41" spans="1:22" ht="13.5" thickTop="1" x14ac:dyDescent="0.2"/>
    <row r="42" spans="1:22" ht="65.25" customHeight="1" x14ac:dyDescent="0.2">
      <c r="A42" s="70" t="s">
        <v>76</v>
      </c>
      <c r="B42" s="70"/>
      <c r="C42" s="70"/>
      <c r="D42" s="70"/>
      <c r="E42" s="70"/>
      <c r="F42" s="70"/>
      <c r="G42" s="70"/>
      <c r="H42" s="70"/>
      <c r="I42" s="70"/>
      <c r="J42" s="70"/>
      <c r="K42" s="70"/>
      <c r="L42" s="70"/>
      <c r="M42" s="70"/>
      <c r="N42" s="70"/>
      <c r="O42" s="70"/>
      <c r="P42" s="70"/>
      <c r="Q42" s="70"/>
      <c r="R42" s="70"/>
      <c r="S42" s="70"/>
      <c r="T42" s="70"/>
      <c r="U42" s="70"/>
      <c r="V42" s="70"/>
    </row>
    <row r="43" spans="1:22" ht="21" customHeight="1" x14ac:dyDescent="0.2">
      <c r="A43" s="41" t="s">
        <v>74</v>
      </c>
      <c r="B43" s="41"/>
      <c r="C43" s="41"/>
      <c r="D43" s="41"/>
      <c r="E43" s="41"/>
      <c r="F43" s="41"/>
      <c r="G43" s="41"/>
      <c r="H43" s="41"/>
      <c r="I43" s="41"/>
      <c r="J43" s="41"/>
      <c r="K43" s="41"/>
      <c r="L43" s="41"/>
      <c r="M43" s="41"/>
      <c r="N43" s="41"/>
      <c r="O43" s="41"/>
      <c r="P43" s="41"/>
      <c r="Q43" s="41"/>
      <c r="R43" s="41"/>
      <c r="S43" s="41"/>
      <c r="T43" s="41"/>
      <c r="U43" s="41"/>
      <c r="V43" s="41"/>
    </row>
    <row r="44" spans="1:22" ht="45" customHeight="1" x14ac:dyDescent="0.2">
      <c r="A44" s="71" t="s">
        <v>69</v>
      </c>
      <c r="B44" s="71"/>
      <c r="C44" s="71"/>
      <c r="D44" s="71"/>
      <c r="E44" s="71"/>
      <c r="F44" s="71"/>
      <c r="G44" s="71"/>
      <c r="H44" s="71"/>
      <c r="I44" s="71"/>
      <c r="J44" s="71"/>
      <c r="K44" s="71"/>
      <c r="L44" s="71"/>
      <c r="M44" s="71"/>
      <c r="N44" s="71"/>
      <c r="O44" s="71"/>
      <c r="P44" s="71"/>
      <c r="Q44" s="71"/>
      <c r="R44" s="71"/>
      <c r="S44" s="71"/>
      <c r="T44" s="71"/>
      <c r="U44" s="71"/>
      <c r="V44" s="71"/>
    </row>
    <row r="51" spans="5:21" x14ac:dyDescent="0.2">
      <c r="E51" s="75"/>
      <c r="F51" s="75"/>
      <c r="G51" s="75"/>
      <c r="H51" s="75"/>
      <c r="I51" s="75"/>
      <c r="J51" s="24"/>
      <c r="K51" s="24"/>
      <c r="L51" s="24"/>
      <c r="M51" s="24"/>
      <c r="N51" s="24"/>
      <c r="O51" s="24"/>
      <c r="P51" s="24"/>
      <c r="Q51" s="24"/>
      <c r="R51" s="24"/>
      <c r="S51" s="24"/>
      <c r="T51" s="24"/>
      <c r="U51" s="24"/>
    </row>
    <row r="52" spans="5:21" x14ac:dyDescent="0.2">
      <c r="E52" s="78"/>
      <c r="F52" s="75"/>
      <c r="G52" s="75"/>
      <c r="H52" s="75"/>
      <c r="I52" s="75"/>
      <c r="J52" s="24"/>
      <c r="K52" s="24"/>
      <c r="L52" s="24"/>
      <c r="M52" s="24"/>
      <c r="N52" s="24"/>
      <c r="O52" s="24"/>
      <c r="P52" s="24"/>
      <c r="Q52" s="24"/>
      <c r="R52" s="24"/>
      <c r="S52" s="24"/>
      <c r="T52" s="24"/>
      <c r="U52" s="24"/>
    </row>
  </sheetData>
  <mergeCells count="11">
    <mergeCell ref="A37:I37"/>
    <mergeCell ref="A42:V42"/>
    <mergeCell ref="A44:V44"/>
    <mergeCell ref="E51:I51"/>
    <mergeCell ref="E52:I52"/>
    <mergeCell ref="A34:I34"/>
    <mergeCell ref="A2:V2"/>
    <mergeCell ref="A3:V3"/>
    <mergeCell ref="A4:V4"/>
    <mergeCell ref="A12:I12"/>
    <mergeCell ref="A22:I22"/>
  </mergeCells>
  <printOptions horizontalCentered="1"/>
  <pageMargins left="0.5" right="0.5" top="0.5" bottom="0.5" header="0.5" footer="0.5"/>
  <pageSetup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PeerCost &amp; CrHr EDL</vt:lpstr>
      <vt:lpstr>Summary MTL M.A. Online</vt:lpstr>
      <vt:lpstr>OLD Summary EDL M.A.</vt:lpstr>
      <vt:lpstr>OLD Summary MTL MAE M.A.</vt:lpstr>
      <vt:lpstr>Summary EDL M.A.</vt:lpstr>
      <vt:lpstr>OLD Summary EDL DEPT </vt:lpstr>
      <vt:lpstr>'OLD Summary EDL DEPT '!Print_Area</vt:lpstr>
      <vt:lpstr>'OLD Summary EDL M.A.'!Print_Area</vt:lpstr>
      <vt:lpstr>'OLD Summary MTL MAE M.A.'!Print_Area</vt:lpstr>
      <vt:lpstr>'PeerCost &amp; CrHr EDL'!Print_Area</vt:lpstr>
      <vt:lpstr>'Summary EDL M.A.'!Print_Area</vt:lpstr>
      <vt:lpstr>'Summary MTL M.A. Online'!Print_Area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vvant2</dc:creator>
  <cp:lastModifiedBy>Dorman, Laura Gransky</cp:lastModifiedBy>
  <cp:lastPrinted>2022-11-17T15:12:58Z</cp:lastPrinted>
  <dcterms:created xsi:type="dcterms:W3CDTF">2006-04-25T16:50:58Z</dcterms:created>
  <dcterms:modified xsi:type="dcterms:W3CDTF">2022-11-18T15:25:21Z</dcterms:modified>
</cp:coreProperties>
</file>