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Cost Study, Credit Hour Info\Credit Hour Reports\Credit Hours Generated by Controlling Department\"/>
    </mc:Choice>
  </mc:AlternateContent>
  <bookViews>
    <workbookView xWindow="0" yWindow="0" windowWidth="20490" windowHeight="7020" firstSheet="1" activeTab="1"/>
  </bookViews>
  <sheets>
    <sheet name="Prior to Phase 3" sheetId="2" state="hidden" r:id="rId1"/>
    <sheet name="Current Organization" sheetId="3" r:id="rId2"/>
  </sheets>
  <calcPr calcId="162913"/>
</workbook>
</file>

<file path=xl/calcChain.xml><?xml version="1.0" encoding="utf-8"?>
<calcChain xmlns="http://schemas.openxmlformats.org/spreadsheetml/2006/main">
  <c r="I13" i="3" l="1"/>
  <c r="I34" i="3" l="1"/>
  <c r="I32" i="3"/>
  <c r="I26" i="3"/>
  <c r="I16" i="3"/>
  <c r="I10" i="3"/>
  <c r="I27" i="3"/>
  <c r="I29" i="3"/>
  <c r="I9" i="3"/>
  <c r="I19" i="3"/>
  <c r="I30" i="3"/>
  <c r="I31" i="3"/>
  <c r="I7" i="3"/>
  <c r="I14" i="3"/>
  <c r="L32" i="3" l="1"/>
  <c r="J32" i="3" l="1"/>
  <c r="F32" i="3"/>
  <c r="E32" i="3"/>
  <c r="G32" i="3"/>
  <c r="B32" i="3"/>
  <c r="H32" i="3"/>
  <c r="H26" i="3"/>
  <c r="G26" i="3"/>
  <c r="L16" i="3"/>
  <c r="K16" i="3"/>
  <c r="J16" i="3"/>
  <c r="H16" i="3"/>
  <c r="G16" i="3"/>
  <c r="F16" i="3"/>
  <c r="E16" i="3"/>
  <c r="D16" i="3"/>
  <c r="C16" i="3"/>
  <c r="B16" i="3"/>
  <c r="B33" i="3"/>
  <c r="D32" i="3"/>
  <c r="C32" i="3"/>
  <c r="L26" i="3"/>
  <c r="J26" i="3"/>
  <c r="F26" i="3"/>
  <c r="E26" i="3"/>
  <c r="D26" i="3"/>
  <c r="C26" i="3"/>
  <c r="B21" i="3"/>
  <c r="B18" i="3"/>
  <c r="J10" i="3"/>
  <c r="H10" i="3"/>
  <c r="G10" i="3"/>
  <c r="F10" i="3"/>
  <c r="E10" i="3"/>
  <c r="D10" i="3"/>
  <c r="C10" i="3"/>
  <c r="L10" i="3"/>
  <c r="B9" i="3"/>
  <c r="B7" i="3"/>
  <c r="B10" i="3" s="1"/>
  <c r="B26" i="3" l="1"/>
  <c r="E34" i="3"/>
  <c r="F34" i="3"/>
  <c r="G34" i="3"/>
  <c r="D34" i="3"/>
  <c r="H34" i="3"/>
  <c r="J34" i="3"/>
  <c r="C34" i="3"/>
  <c r="B34" i="3"/>
  <c r="L34" i="3"/>
  <c r="L40" i="2"/>
  <c r="L31" i="2"/>
  <c r="L20" i="2"/>
  <c r="L9" i="2"/>
  <c r="L10" i="2" s="1"/>
  <c r="J40" i="2" l="1"/>
  <c r="I40" i="2"/>
  <c r="H40" i="2"/>
  <c r="G40" i="2"/>
  <c r="F40" i="2"/>
  <c r="E40" i="2"/>
  <c r="D40" i="2"/>
  <c r="C40" i="2"/>
  <c r="B40" i="2"/>
  <c r="B41" i="2"/>
  <c r="J31" i="2"/>
  <c r="I31" i="2"/>
  <c r="H31" i="2"/>
  <c r="G31" i="2"/>
  <c r="F31" i="2"/>
  <c r="E31" i="2"/>
  <c r="D31" i="2"/>
  <c r="C31" i="2"/>
  <c r="J20" i="2"/>
  <c r="I20" i="2"/>
  <c r="H20" i="2"/>
  <c r="G20" i="2"/>
  <c r="F20" i="2"/>
  <c r="E20" i="2"/>
  <c r="D20" i="2"/>
  <c r="C20" i="2"/>
  <c r="B25" i="2"/>
  <c r="B24" i="2"/>
  <c r="B17" i="2"/>
  <c r="B20" i="2" s="1"/>
  <c r="J10" i="2"/>
  <c r="I10" i="2"/>
  <c r="H10" i="2"/>
  <c r="G10" i="2"/>
  <c r="F10" i="2"/>
  <c r="E10" i="2"/>
  <c r="D10" i="2"/>
  <c r="C10" i="2"/>
  <c r="B9" i="2"/>
  <c r="B7" i="2"/>
  <c r="G42" i="2" l="1"/>
  <c r="H42" i="2"/>
  <c r="F42" i="2"/>
  <c r="I42" i="2"/>
  <c r="E42" i="2"/>
  <c r="C42" i="2"/>
  <c r="D42" i="2"/>
  <c r="L42" i="2"/>
  <c r="J42" i="2"/>
  <c r="B31" i="2"/>
  <c r="B10" i="2"/>
  <c r="B42" i="2" l="1"/>
</calcChain>
</file>

<file path=xl/sharedStrings.xml><?xml version="1.0" encoding="utf-8"?>
<sst xmlns="http://schemas.openxmlformats.org/spreadsheetml/2006/main" count="98" uniqueCount="71">
  <si>
    <t>Credit Hours Generated by Controlling Department</t>
  </si>
  <si>
    <t>African-American Studies</t>
  </si>
  <si>
    <t>Allied Health</t>
  </si>
  <si>
    <t>Art, Music and Theatre</t>
  </si>
  <si>
    <t>Biology</t>
  </si>
  <si>
    <t>Management, Marketing, and Operations</t>
  </si>
  <si>
    <t>Criminology and Criminal Justice</t>
  </si>
  <si>
    <t>Chemistry</t>
  </si>
  <si>
    <t>Communication</t>
  </si>
  <si>
    <t>Computer Science</t>
  </si>
  <si>
    <t>English and Modern Languages</t>
  </si>
  <si>
    <t>Environmental Studies</t>
  </si>
  <si>
    <t>History</t>
  </si>
  <si>
    <t>Legal Studies</t>
  </si>
  <si>
    <t>Liberal and Integrative Studies</t>
  </si>
  <si>
    <t>Mathematical Sciences</t>
  </si>
  <si>
    <t>Management Information Systems</t>
  </si>
  <si>
    <t>Public Health</t>
  </si>
  <si>
    <t>Public Affairs Reporting</t>
  </si>
  <si>
    <t>Philosophy</t>
  </si>
  <si>
    <t>Psychology</t>
  </si>
  <si>
    <t>Sociology/Anthropology</t>
  </si>
  <si>
    <t>Social Work</t>
  </si>
  <si>
    <t>Undergraduate Education</t>
  </si>
  <si>
    <t>Women and Gender Studies</t>
  </si>
  <si>
    <t xml:space="preserve">College of Business &amp; Management:  </t>
  </si>
  <si>
    <t>Accounting, Economics, and Finance</t>
  </si>
  <si>
    <t>Teacher Education</t>
  </si>
  <si>
    <t>Educational Leadership</t>
  </si>
  <si>
    <t>Political Science</t>
  </si>
  <si>
    <t>Human Services</t>
  </si>
  <si>
    <t>Public Administration</t>
  </si>
  <si>
    <t>Human Development Counseling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</si>
  <si>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</si>
  <si>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</si>
  <si>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</si>
  <si>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</si>
  <si>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</si>
  <si>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</si>
  <si>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</si>
  <si>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</si>
  <si>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</si>
  <si>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FY12</t>
  </si>
  <si>
    <t>College of Health, Science and Technology</t>
  </si>
  <si>
    <t>College of Liberal Arts and Social Sciences</t>
  </si>
  <si>
    <t>College of Public Affairs &amp; Education</t>
  </si>
  <si>
    <t>School of Education</t>
  </si>
  <si>
    <t xml:space="preserve">Total: </t>
  </si>
  <si>
    <t>School/Department</t>
  </si>
  <si>
    <t>Health Sciences</t>
  </si>
  <si>
    <t>FY22*</t>
  </si>
  <si>
    <t xml:space="preserve">* FY22 data are preliminary. </t>
  </si>
  <si>
    <t>Source:  Institutional Research Cost Study Course File</t>
  </si>
  <si>
    <t>University of Illinois</t>
  </si>
  <si>
    <t>FY2013 thru FY2022</t>
  </si>
  <si>
    <t>Mathematical Science and Philosophy</t>
  </si>
  <si>
    <t>Public Management and Policy</t>
  </si>
  <si>
    <t>Communication and Media</t>
  </si>
  <si>
    <t>Counseling and Social Work</t>
  </si>
  <si>
    <t>Politics and International Affairs</t>
  </si>
  <si>
    <t>College of Health, Science and Technology:</t>
  </si>
  <si>
    <t>College of Liberal Arts and Social Sciences:</t>
  </si>
  <si>
    <t>Integrated Science, Sustainability, and Public Health</t>
  </si>
  <si>
    <t>Art, Music, and Theatre</t>
  </si>
  <si>
    <t>College of Public Affairs and Education:</t>
  </si>
  <si>
    <t>College of Business and Management:</t>
  </si>
  <si>
    <t>FY22</t>
  </si>
  <si>
    <t>FY2013 - FY2022</t>
  </si>
  <si>
    <t>Source:  Institutional Research Cost Study Course Files</t>
  </si>
  <si>
    <t xml:space="preserve">* FY19 hours were updated to correct a processing error with the file.  </t>
  </si>
  <si>
    <t>FY19*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</si>
</sst>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3" fontId="2" fillId="0" borderId="1" xfId="0" applyNumberFormat="1" applyFont="1" applyBorder="1" applyAlignment="1">
      <alignment horizontal="right" indent="2"/>
    </xf>
    <xf numFmtId="3" fontId="2" fillId="0" borderId="2" xfId="0" applyNumberFormat="1" applyFont="1" applyBorder="1" applyAlignment="1">
      <alignment horizontal="right" indent="2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2"/>
    </xf>
    <xf numFmtId="0" fontId="1" fillId="2" borderId="7" xfId="0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right" indent="2"/>
    </xf>
    <xf numFmtId="0" fontId="2" fillId="0" borderId="8" xfId="0" applyFont="1" applyBorder="1" applyAlignment="1">
      <alignment horizontal="right" indent="2"/>
    </xf>
    <xf numFmtId="3" fontId="2" fillId="0" borderId="10" xfId="0" applyNumberFormat="1" applyFont="1" applyBorder="1" applyAlignment="1">
      <alignment horizontal="right" indent="2"/>
    </xf>
    <xf numFmtId="0" fontId="1" fillId="2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right" indent="2"/>
    </xf>
    <xf numFmtId="3" fontId="2" fillId="0" borderId="13" xfId="0" applyNumberFormat="1" applyFont="1" applyBorder="1" applyAlignment="1">
      <alignment horizontal="right" indent="2"/>
    </xf>
    <xf numFmtId="3" fontId="1" fillId="0" borderId="2" xfId="0" applyNumberFormat="1" applyFont="1" applyFill="1" applyBorder="1" applyAlignment="1">
      <alignment horizontal="right" indent="2"/>
    </xf>
    <xf numFmtId="3" fontId="1" fillId="0" borderId="1" xfId="0" applyNumberFormat="1" applyFont="1" applyFill="1" applyBorder="1" applyAlignment="1">
      <alignment horizontal="right" indent="2"/>
    </xf>
    <xf numFmtId="3" fontId="1" fillId="0" borderId="8" xfId="0" applyNumberFormat="1" applyFont="1" applyFill="1" applyBorder="1" applyAlignment="1">
      <alignment horizontal="right" indent="2"/>
    </xf>
    <xf numFmtId="3" fontId="1" fillId="0" borderId="5" xfId="0" applyNumberFormat="1" applyFont="1" applyFill="1" applyBorder="1" applyAlignment="1">
      <alignment horizontal="right" indent="2"/>
    </xf>
    <xf numFmtId="0" fontId="1" fillId="2" borderId="15" xfId="0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right" indent="2"/>
    </xf>
    <xf numFmtId="3" fontId="2" fillId="0" borderId="10" xfId="0" applyNumberFormat="1" applyFont="1" applyFill="1" applyBorder="1" applyAlignment="1">
      <alignment horizontal="right" indent="2"/>
    </xf>
    <xf numFmtId="0" fontId="0" fillId="0" borderId="0" xfId="0" applyFill="1"/>
    <xf numFmtId="0" fontId="0" fillId="0" borderId="20" xfId="0" applyBorder="1"/>
    <xf numFmtId="3" fontId="1" fillId="0" borderId="23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0" fontId="2" fillId="0" borderId="16" xfId="0" applyFont="1" applyFill="1" applyBorder="1" applyAlignment="1">
      <alignment horizontal="left" indent="2"/>
    </xf>
    <xf numFmtId="3" fontId="2" fillId="0" borderId="1" xfId="0" applyNumberFormat="1" applyFont="1" applyFill="1" applyBorder="1" applyAlignment="1">
      <alignment horizontal="right" indent="2"/>
    </xf>
    <xf numFmtId="3" fontId="2" fillId="0" borderId="2" xfId="0" applyNumberFormat="1" applyFont="1" applyFill="1" applyBorder="1" applyAlignment="1">
      <alignment horizontal="right" indent="2"/>
    </xf>
    <xf numFmtId="3" fontId="2" fillId="0" borderId="5" xfId="0" applyNumberFormat="1" applyFont="1" applyFill="1" applyBorder="1" applyAlignment="1">
      <alignment horizontal="right" indent="2"/>
    </xf>
    <xf numFmtId="0" fontId="2" fillId="0" borderId="17" xfId="0" applyFont="1" applyFill="1" applyBorder="1" applyAlignment="1">
      <alignment horizontal="left" indent="2"/>
    </xf>
    <xf numFmtId="0" fontId="1" fillId="0" borderId="17" xfId="0" applyFont="1" applyFill="1" applyBorder="1" applyAlignment="1">
      <alignment horizontal="right"/>
    </xf>
    <xf numFmtId="0" fontId="4" fillId="2" borderId="25" xfId="0" applyFont="1" applyFill="1" applyBorder="1"/>
    <xf numFmtId="0" fontId="1" fillId="0" borderId="18" xfId="0" applyFont="1" applyFill="1" applyBorder="1" applyAlignment="1">
      <alignment horizontal="left" indent="2"/>
    </xf>
    <xf numFmtId="3" fontId="1" fillId="0" borderId="0" xfId="0" applyNumberFormat="1" applyFont="1" applyFill="1" applyAlignment="1">
      <alignment horizontal="right" indent="2"/>
    </xf>
    <xf numFmtId="0" fontId="2" fillId="0" borderId="8" xfId="0" applyFont="1" applyFill="1" applyBorder="1" applyAlignment="1">
      <alignment horizontal="right" indent="2"/>
    </xf>
    <xf numFmtId="0" fontId="2" fillId="0" borderId="1" xfId="0" applyFont="1" applyFill="1" applyBorder="1" applyAlignment="1">
      <alignment horizontal="right" indent="2"/>
    </xf>
    <xf numFmtId="0" fontId="2" fillId="0" borderId="19" xfId="0" applyFont="1" applyFill="1" applyBorder="1" applyAlignment="1">
      <alignment horizontal="left" indent="2"/>
    </xf>
    <xf numFmtId="0" fontId="1" fillId="0" borderId="22" xfId="0" applyFont="1" applyFill="1" applyBorder="1" applyAlignment="1">
      <alignment horizontal="right" indent="2"/>
    </xf>
    <xf numFmtId="0" fontId="0" fillId="0" borderId="20" xfId="0" applyFill="1" applyBorder="1"/>
    <xf numFmtId="0" fontId="1" fillId="0" borderId="18" xfId="0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 indent="2"/>
    </xf>
    <xf numFmtId="3" fontId="1" fillId="0" borderId="12" xfId="0" applyNumberFormat="1" applyFont="1" applyFill="1" applyBorder="1" applyAlignment="1">
      <alignment horizontal="right" indent="2"/>
    </xf>
    <xf numFmtId="3" fontId="1" fillId="0" borderId="0" xfId="0" applyNumberFormat="1" applyFont="1" applyFill="1" applyBorder="1" applyAlignment="1">
      <alignment horizontal="right" indent="2"/>
    </xf>
    <xf numFmtId="0" fontId="5" fillId="0" borderId="20" xfId="0" applyFont="1" applyBorder="1"/>
    <xf numFmtId="0" fontId="5" fillId="0" borderId="0" xfId="0" applyFont="1"/>
    <xf numFmtId="3" fontId="2" fillId="0" borderId="29" xfId="0" applyNumberFormat="1" applyFont="1" applyBorder="1" applyAlignment="1">
      <alignment horizontal="right" indent="2"/>
    </xf>
    <xf numFmtId="0" fontId="2" fillId="3" borderId="17" xfId="0" applyFont="1" applyFill="1" applyBorder="1" applyAlignment="1">
      <alignment horizontal="left" indent="2"/>
    </xf>
    <xf numFmtId="3" fontId="2" fillId="3" borderId="8" xfId="0" applyNumberFormat="1" applyFont="1" applyFill="1" applyBorder="1" applyAlignment="1">
      <alignment horizontal="right" indent="2"/>
    </xf>
    <xf numFmtId="3" fontId="2" fillId="3" borderId="1" xfId="0" applyNumberFormat="1" applyFont="1" applyFill="1" applyBorder="1" applyAlignment="1">
      <alignment horizontal="right" indent="2"/>
    </xf>
    <xf numFmtId="3" fontId="2" fillId="3" borderId="2" xfId="0" applyNumberFormat="1" applyFont="1" applyFill="1" applyBorder="1" applyAlignment="1">
      <alignment horizontal="right" indent="2"/>
    </xf>
    <xf numFmtId="3" fontId="2" fillId="3" borderId="5" xfId="0" applyNumberFormat="1" applyFont="1" applyFill="1" applyBorder="1" applyAlignment="1">
      <alignment horizontal="right" indent="2"/>
    </xf>
    <xf numFmtId="0" fontId="2" fillId="4" borderId="17" xfId="0" applyFont="1" applyFill="1" applyBorder="1" applyAlignment="1">
      <alignment horizontal="left" indent="2"/>
    </xf>
    <xf numFmtId="3" fontId="2" fillId="4" borderId="8" xfId="0" applyNumberFormat="1" applyFont="1" applyFill="1" applyBorder="1" applyAlignment="1">
      <alignment horizontal="right" indent="2"/>
    </xf>
    <xf numFmtId="3" fontId="2" fillId="4" borderId="1" xfId="0" applyNumberFormat="1" applyFont="1" applyFill="1" applyBorder="1" applyAlignment="1">
      <alignment horizontal="right" indent="2"/>
    </xf>
    <xf numFmtId="3" fontId="2" fillId="4" borderId="2" xfId="0" applyNumberFormat="1" applyFont="1" applyFill="1" applyBorder="1" applyAlignment="1">
      <alignment horizontal="right" indent="2"/>
    </xf>
    <xf numFmtId="3" fontId="2" fillId="4" borderId="29" xfId="0" applyNumberFormat="1" applyFont="1" applyFill="1" applyBorder="1" applyAlignment="1">
      <alignment horizontal="right" indent="2"/>
    </xf>
    <xf numFmtId="0" fontId="3" fillId="0" borderId="0" xfId="0" applyFont="1" applyAlignment="1">
      <alignment horizontal="left"/>
    </xf>
    <xf numFmtId="0" fontId="3" fillId="0" borderId="18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2" borderId="25" xfId="0" applyFont="1" applyFill="1" applyBorder="1"/>
    <xf numFmtId="3" fontId="9" fillId="0" borderId="1" xfId="0" applyNumberFormat="1" applyFont="1" applyFill="1" applyBorder="1" applyAlignment="1">
      <alignment horizontal="right" indent="1"/>
    </xf>
    <xf numFmtId="3" fontId="8" fillId="2" borderId="1" xfId="0" applyNumberFormat="1" applyFont="1" applyFill="1" applyBorder="1" applyAlignment="1">
      <alignment horizontal="right" indent="1"/>
    </xf>
    <xf numFmtId="3" fontId="8" fillId="2" borderId="12" xfId="0" applyNumberFormat="1" applyFont="1" applyFill="1" applyBorder="1" applyAlignment="1">
      <alignment horizontal="right" indent="1"/>
    </xf>
    <xf numFmtId="0" fontId="6" fillId="0" borderId="0" xfId="0" applyFont="1" applyFill="1"/>
    <xf numFmtId="3" fontId="9" fillId="0" borderId="13" xfId="0" applyNumberFormat="1" applyFont="1" applyFill="1" applyBorder="1" applyAlignment="1">
      <alignment horizontal="right" indent="1"/>
    </xf>
    <xf numFmtId="3" fontId="8" fillId="0" borderId="23" xfId="0" applyNumberFormat="1" applyFont="1" applyBorder="1" applyAlignment="1">
      <alignment horizontal="right" indent="1"/>
    </xf>
    <xf numFmtId="0" fontId="6" fillId="0" borderId="14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3" fontId="9" fillId="0" borderId="5" xfId="0" applyNumberFormat="1" applyFont="1" applyFill="1" applyBorder="1" applyAlignment="1">
      <alignment horizontal="right" indent="1"/>
    </xf>
    <xf numFmtId="3" fontId="8" fillId="0" borderId="1" xfId="0" applyNumberFormat="1" applyFont="1" applyFill="1" applyBorder="1" applyAlignment="1">
      <alignment horizontal="right" indent="1"/>
    </xf>
    <xf numFmtId="3" fontId="8" fillId="0" borderId="5" xfId="0" applyNumberFormat="1" applyFont="1" applyFill="1" applyBorder="1" applyAlignment="1">
      <alignment horizontal="right" indent="1"/>
    </xf>
    <xf numFmtId="3" fontId="9" fillId="0" borderId="29" xfId="0" applyNumberFormat="1" applyFont="1" applyFill="1" applyBorder="1" applyAlignment="1">
      <alignment horizontal="right" indent="1"/>
    </xf>
    <xf numFmtId="3" fontId="8" fillId="0" borderId="12" xfId="0" applyNumberFormat="1" applyFont="1" applyFill="1" applyBorder="1" applyAlignment="1">
      <alignment horizontal="right" indent="1"/>
    </xf>
    <xf numFmtId="0" fontId="9" fillId="0" borderId="1" xfId="0" applyFont="1" applyFill="1" applyBorder="1" applyAlignment="1">
      <alignment horizontal="right" indent="1"/>
    </xf>
    <xf numFmtId="3" fontId="8" fillId="0" borderId="23" xfId="0" applyNumberFormat="1" applyFont="1" applyFill="1" applyBorder="1" applyAlignment="1">
      <alignment horizontal="right" indent="1"/>
    </xf>
    <xf numFmtId="3" fontId="8" fillId="0" borderId="24" xfId="0" applyNumberFormat="1" applyFont="1" applyFill="1" applyBorder="1" applyAlignment="1">
      <alignment horizontal="right" indent="1"/>
    </xf>
    <xf numFmtId="0" fontId="11" fillId="2" borderId="26" xfId="0" applyFont="1" applyFill="1" applyBorder="1" applyAlignment="1">
      <alignment horizontal="left" indent="2"/>
    </xf>
    <xf numFmtId="0" fontId="11" fillId="2" borderId="27" xfId="0" applyFont="1" applyFill="1" applyBorder="1" applyAlignment="1">
      <alignment horizontal="left" indent="2"/>
    </xf>
    <xf numFmtId="0" fontId="7" fillId="2" borderId="27" xfId="0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0" fontId="11" fillId="2" borderId="28" xfId="0" applyFont="1" applyFill="1" applyBorder="1" applyAlignment="1">
      <alignment horizontal="left" indent="2"/>
    </xf>
    <xf numFmtId="3" fontId="9" fillId="0" borderId="31" xfId="0" applyNumberFormat="1" applyFont="1" applyFill="1" applyBorder="1" applyAlignment="1">
      <alignment horizontal="right" indent="1"/>
    </xf>
    <xf numFmtId="3" fontId="9" fillId="0" borderId="32" xfId="0" applyNumberFormat="1" applyFont="1" applyFill="1" applyBorder="1" applyAlignment="1">
      <alignment horizontal="right" indent="1"/>
    </xf>
    <xf numFmtId="3" fontId="9" fillId="0" borderId="21" xfId="0" applyNumberFormat="1" applyFont="1" applyFill="1" applyBorder="1" applyAlignment="1">
      <alignment horizontal="right" indent="1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right"/>
    </xf>
    <xf numFmtId="3" fontId="8" fillId="0" borderId="37" xfId="0" applyNumberFormat="1" applyFont="1" applyFill="1" applyBorder="1" applyAlignment="1">
      <alignment horizontal="right" indent="1"/>
    </xf>
    <xf numFmtId="0" fontId="9" fillId="0" borderId="29" xfId="0" applyFont="1" applyFill="1" applyBorder="1" applyAlignment="1">
      <alignment horizontal="right" indent="1"/>
    </xf>
    <xf numFmtId="3" fontId="8" fillId="0" borderId="38" xfId="0" applyNumberFormat="1" applyFont="1" applyFill="1" applyBorder="1" applyAlignment="1">
      <alignment horizontal="right" indent="1"/>
    </xf>
    <xf numFmtId="3" fontId="9" fillId="0" borderId="39" xfId="0" applyNumberFormat="1" applyFont="1" applyFill="1" applyBorder="1" applyAlignment="1">
      <alignment horizontal="right" indent="1"/>
    </xf>
    <xf numFmtId="3" fontId="2" fillId="3" borderId="29" xfId="0" applyNumberFormat="1" applyFont="1" applyFill="1" applyBorder="1" applyAlignment="1">
      <alignment horizontal="right" vertical="center" indent="2"/>
    </xf>
    <xf numFmtId="0" fontId="0" fillId="3" borderId="29" xfId="0" applyFill="1" applyBorder="1" applyAlignment="1">
      <alignment horizontal="right" vertical="center" indent="2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zoomScaleNormal="100" workbookViewId="0">
      <selection activeCell="P33" sqref="P33"/>
    </sheetView>
  </sheetViews>
  <sheetFormatPr defaultRowHeight="12.75" x14ac:dyDescent="0.2"/>
  <cols>
    <col min="1" max="1" width="49.42578125" customWidth="1"/>
    <col min="2" max="2" width="10.7109375" hidden="1" customWidth="1"/>
    <col min="3" max="10" width="10.7109375" bestFit="1" customWidth="1"/>
    <col min="11" max="11" width="10.7109375" customWidth="1"/>
    <col min="12" max="12" width="10.7109375" bestFit="1" customWidth="1"/>
  </cols>
  <sheetData>
    <row r="2" spans="1:12" ht="15.75" x14ac:dyDescent="0.25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.75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15.75" x14ac:dyDescent="0.25">
      <c r="A4" s="98" t="s">
        <v>54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16.5" thickBot="1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7.25" thickTop="1" thickBot="1" x14ac:dyDescent="0.3">
      <c r="A6" s="31" t="s">
        <v>48</v>
      </c>
      <c r="B6" s="3" t="s">
        <v>42</v>
      </c>
      <c r="C6" s="18" t="s">
        <v>33</v>
      </c>
      <c r="D6" s="11" t="s">
        <v>34</v>
      </c>
      <c r="E6" s="11" t="s">
        <v>35</v>
      </c>
      <c r="F6" s="11" t="s">
        <v>36</v>
      </c>
      <c r="G6" s="11" t="s">
        <v>37</v>
      </c>
      <c r="H6" s="3" t="s">
        <v>38</v>
      </c>
      <c r="I6" s="7" t="s">
        <v>39</v>
      </c>
      <c r="J6" s="7" t="s">
        <v>40</v>
      </c>
      <c r="K6" s="7" t="s">
        <v>41</v>
      </c>
      <c r="L6" s="4" t="s">
        <v>50</v>
      </c>
    </row>
    <row r="7" spans="1:12" ht="14.25" x14ac:dyDescent="0.2">
      <c r="A7" s="25" t="s">
        <v>26</v>
      </c>
      <c r="B7" s="19">
        <f>4606+1584</f>
        <v>6190</v>
      </c>
      <c r="C7" s="19">
        <v>6095</v>
      </c>
      <c r="D7" s="26">
        <v>6307</v>
      </c>
      <c r="E7" s="26">
        <v>6448</v>
      </c>
      <c r="F7" s="26">
        <v>6746</v>
      </c>
      <c r="G7" s="19">
        <v>6290</v>
      </c>
      <c r="H7" s="26">
        <v>5975</v>
      </c>
      <c r="I7" s="26">
        <v>5849</v>
      </c>
      <c r="J7" s="19">
        <v>4777</v>
      </c>
      <c r="K7" s="19">
        <v>4518</v>
      </c>
      <c r="L7" s="28">
        <v>4848</v>
      </c>
    </row>
    <row r="8" spans="1:12" ht="14.25" x14ac:dyDescent="0.2">
      <c r="A8" s="29" t="s">
        <v>16</v>
      </c>
      <c r="B8" s="19">
        <v>3868</v>
      </c>
      <c r="C8" s="19">
        <v>3944</v>
      </c>
      <c r="D8" s="26">
        <v>5035</v>
      </c>
      <c r="E8" s="26">
        <v>8034</v>
      </c>
      <c r="F8" s="26">
        <v>9730</v>
      </c>
      <c r="G8" s="19">
        <v>7862</v>
      </c>
      <c r="H8" s="26">
        <v>4638</v>
      </c>
      <c r="I8" s="26">
        <v>3922</v>
      </c>
      <c r="J8" s="19">
        <v>3456</v>
      </c>
      <c r="K8" s="19">
        <v>3038</v>
      </c>
      <c r="L8" s="28">
        <v>3426</v>
      </c>
    </row>
    <row r="9" spans="1:12" ht="14.25" x14ac:dyDescent="0.2">
      <c r="A9" s="29" t="s">
        <v>5</v>
      </c>
      <c r="B9" s="19">
        <f>3034+5363</f>
        <v>8397</v>
      </c>
      <c r="C9" s="19">
        <v>8456</v>
      </c>
      <c r="D9" s="26">
        <v>8659</v>
      </c>
      <c r="E9" s="26">
        <v>9009</v>
      </c>
      <c r="F9" s="26">
        <v>9265</v>
      </c>
      <c r="G9" s="19">
        <v>8821</v>
      </c>
      <c r="H9" s="26">
        <v>8213</v>
      </c>
      <c r="I9" s="26">
        <v>7848</v>
      </c>
      <c r="J9" s="19">
        <v>6726</v>
      </c>
      <c r="K9" s="19">
        <v>7332</v>
      </c>
      <c r="L9" s="28">
        <f>1137+7488</f>
        <v>8625</v>
      </c>
    </row>
    <row r="10" spans="1:12" ht="15" x14ac:dyDescent="0.25">
      <c r="A10" s="30" t="s">
        <v>25</v>
      </c>
      <c r="B10" s="16">
        <f>SUM(B7:B9)</f>
        <v>18455</v>
      </c>
      <c r="C10" s="16">
        <f>SUM(C2:C9)</f>
        <v>18495</v>
      </c>
      <c r="D10" s="15">
        <f t="shared" ref="D10:F10" si="0">SUM(D2:D9)</f>
        <v>20001</v>
      </c>
      <c r="E10" s="15">
        <f t="shared" si="0"/>
        <v>23491</v>
      </c>
      <c r="F10" s="16">
        <f t="shared" si="0"/>
        <v>25741</v>
      </c>
      <c r="G10" s="14">
        <f>SUM(G2:G9)</f>
        <v>22973</v>
      </c>
      <c r="H10" s="15">
        <f t="shared" ref="H10:J10" si="1">SUM(H2:H9)</f>
        <v>18826</v>
      </c>
      <c r="I10" s="16">
        <f t="shared" si="1"/>
        <v>17619</v>
      </c>
      <c r="J10" s="16">
        <f t="shared" si="1"/>
        <v>14959</v>
      </c>
      <c r="K10" s="16">
        <v>14888</v>
      </c>
      <c r="L10" s="17">
        <f>SUM(L7:L9)</f>
        <v>16899</v>
      </c>
    </row>
    <row r="11" spans="1:12" ht="14.25" x14ac:dyDescent="0.2">
      <c r="A11" s="29" t="s">
        <v>9</v>
      </c>
      <c r="B11" s="19">
        <v>11442</v>
      </c>
      <c r="C11" s="19">
        <v>12474</v>
      </c>
      <c r="D11" s="26">
        <v>18133</v>
      </c>
      <c r="E11" s="26">
        <v>25657</v>
      </c>
      <c r="F11" s="19">
        <v>28560</v>
      </c>
      <c r="G11" s="27">
        <v>26011</v>
      </c>
      <c r="H11" s="26">
        <v>17690</v>
      </c>
      <c r="I11" s="19">
        <v>16386</v>
      </c>
      <c r="J11" s="19">
        <v>14026</v>
      </c>
      <c r="K11" s="19">
        <v>11888</v>
      </c>
      <c r="L11" s="28">
        <v>12031</v>
      </c>
    </row>
    <row r="12" spans="1:12" ht="14.25" customHeight="1" x14ac:dyDescent="0.2">
      <c r="A12" s="46" t="s">
        <v>15</v>
      </c>
      <c r="B12" s="47">
        <v>4911</v>
      </c>
      <c r="C12" s="47">
        <v>4969</v>
      </c>
      <c r="D12" s="48">
        <v>5191</v>
      </c>
      <c r="E12" s="48">
        <v>4810</v>
      </c>
      <c r="F12" s="47">
        <v>4637</v>
      </c>
      <c r="G12" s="49">
        <v>4762</v>
      </c>
      <c r="H12" s="48">
        <v>4691</v>
      </c>
      <c r="I12" s="47">
        <v>5412</v>
      </c>
      <c r="J12" s="47">
        <v>5018</v>
      </c>
      <c r="K12" s="47">
        <v>4650</v>
      </c>
      <c r="L12" s="50">
        <v>3478</v>
      </c>
    </row>
    <row r="13" spans="1:12" ht="14.25" x14ac:dyDescent="0.2">
      <c r="A13" s="46" t="s">
        <v>19</v>
      </c>
      <c r="B13" s="47">
        <v>1873</v>
      </c>
      <c r="C13" s="47">
        <v>1537</v>
      </c>
      <c r="D13" s="48">
        <v>1231</v>
      </c>
      <c r="E13" s="48">
        <v>1183</v>
      </c>
      <c r="F13" s="47">
        <v>1193</v>
      </c>
      <c r="G13" s="49">
        <v>1260</v>
      </c>
      <c r="H13" s="48">
        <v>1279</v>
      </c>
      <c r="I13" s="47">
        <v>1225</v>
      </c>
      <c r="J13" s="47">
        <v>1070</v>
      </c>
      <c r="K13" s="47">
        <v>1266</v>
      </c>
      <c r="L13" s="50">
        <v>1207</v>
      </c>
    </row>
    <row r="14" spans="1:12" ht="14.25" x14ac:dyDescent="0.2">
      <c r="A14" s="29" t="s">
        <v>20</v>
      </c>
      <c r="B14" s="19">
        <v>5323</v>
      </c>
      <c r="C14" s="19">
        <v>4516</v>
      </c>
      <c r="D14" s="26">
        <v>4398</v>
      </c>
      <c r="E14" s="26">
        <v>4602</v>
      </c>
      <c r="F14" s="19">
        <v>4352</v>
      </c>
      <c r="G14" s="27">
        <v>5131</v>
      </c>
      <c r="H14" s="26">
        <v>4644</v>
      </c>
      <c r="I14" s="19">
        <v>4781</v>
      </c>
      <c r="J14" s="19">
        <v>5043</v>
      </c>
      <c r="K14" s="19">
        <v>5621</v>
      </c>
      <c r="L14" s="28">
        <v>5840</v>
      </c>
    </row>
    <row r="15" spans="1:12" ht="14.25" x14ac:dyDescent="0.2">
      <c r="A15" s="29" t="s">
        <v>2</v>
      </c>
      <c r="B15" s="19">
        <v>966</v>
      </c>
      <c r="C15" s="19">
        <v>1083</v>
      </c>
      <c r="D15" s="26">
        <v>949</v>
      </c>
      <c r="E15" s="26">
        <v>1136</v>
      </c>
      <c r="F15" s="19">
        <v>1081</v>
      </c>
      <c r="G15" s="27">
        <v>1722</v>
      </c>
      <c r="H15" s="26">
        <v>1816</v>
      </c>
      <c r="I15" s="19">
        <v>2475</v>
      </c>
      <c r="J15" s="19">
        <v>2654</v>
      </c>
      <c r="K15" s="19">
        <v>2660</v>
      </c>
      <c r="L15" s="28">
        <v>2475</v>
      </c>
    </row>
    <row r="16" spans="1:12" ht="14.25" customHeight="1" x14ac:dyDescent="0.2">
      <c r="A16" s="46" t="s">
        <v>4</v>
      </c>
      <c r="B16" s="47">
        <v>3294</v>
      </c>
      <c r="C16" s="47">
        <v>3407</v>
      </c>
      <c r="D16" s="48">
        <v>3101</v>
      </c>
      <c r="E16" s="48">
        <v>3075</v>
      </c>
      <c r="F16" s="47">
        <v>3054</v>
      </c>
      <c r="G16" s="49">
        <v>2971</v>
      </c>
      <c r="H16" s="48">
        <v>3524</v>
      </c>
      <c r="I16" s="47">
        <v>3008</v>
      </c>
      <c r="J16" s="47">
        <v>3126</v>
      </c>
      <c r="K16" s="47">
        <v>3049</v>
      </c>
      <c r="L16" s="50">
        <v>2924</v>
      </c>
    </row>
    <row r="17" spans="1:13" ht="14.25" x14ac:dyDescent="0.2">
      <c r="A17" s="46" t="s">
        <v>7</v>
      </c>
      <c r="B17" s="47">
        <f>2247+642</f>
        <v>2889</v>
      </c>
      <c r="C17" s="47">
        <v>2549</v>
      </c>
      <c r="D17" s="48">
        <v>2796</v>
      </c>
      <c r="E17" s="48">
        <v>2488</v>
      </c>
      <c r="F17" s="47">
        <v>2649</v>
      </c>
      <c r="G17" s="49">
        <v>2125</v>
      </c>
      <c r="H17" s="48">
        <v>2406</v>
      </c>
      <c r="I17" s="47">
        <v>2255</v>
      </c>
      <c r="J17" s="47">
        <v>2211</v>
      </c>
      <c r="K17" s="47">
        <v>2010</v>
      </c>
      <c r="L17" s="49">
        <v>1650</v>
      </c>
      <c r="M17" s="22"/>
    </row>
    <row r="18" spans="1:13" ht="14.25" x14ac:dyDescent="0.2">
      <c r="A18" s="46" t="s">
        <v>11</v>
      </c>
      <c r="B18" s="47">
        <v>2335</v>
      </c>
      <c r="C18" s="47">
        <v>2539</v>
      </c>
      <c r="D18" s="48">
        <v>2473</v>
      </c>
      <c r="E18" s="48">
        <v>2121</v>
      </c>
      <c r="F18" s="47">
        <v>2286</v>
      </c>
      <c r="G18" s="49">
        <v>2480</v>
      </c>
      <c r="H18" s="48">
        <v>2077</v>
      </c>
      <c r="I18" s="47">
        <v>2060</v>
      </c>
      <c r="J18" s="47">
        <v>2304</v>
      </c>
      <c r="K18" s="47">
        <v>2806</v>
      </c>
      <c r="L18" s="49">
        <v>2203</v>
      </c>
      <c r="M18" s="22"/>
    </row>
    <row r="19" spans="1:13" ht="14.25" x14ac:dyDescent="0.2">
      <c r="A19" s="46" t="s">
        <v>17</v>
      </c>
      <c r="B19" s="47">
        <v>3006</v>
      </c>
      <c r="C19" s="47">
        <v>3083</v>
      </c>
      <c r="D19" s="48">
        <v>2947</v>
      </c>
      <c r="E19" s="48">
        <v>3193</v>
      </c>
      <c r="F19" s="47">
        <v>3208</v>
      </c>
      <c r="G19" s="49">
        <v>3207</v>
      </c>
      <c r="H19" s="48">
        <v>3068</v>
      </c>
      <c r="I19" s="47">
        <v>2710</v>
      </c>
      <c r="J19" s="47">
        <v>2087</v>
      </c>
      <c r="K19" s="47">
        <v>2016</v>
      </c>
      <c r="L19" s="49">
        <v>1803</v>
      </c>
      <c r="M19" s="22"/>
    </row>
    <row r="20" spans="1:13" ht="15" x14ac:dyDescent="0.25">
      <c r="A20" s="32" t="s">
        <v>43</v>
      </c>
      <c r="B20" s="33">
        <f>SUM(B11:B19)</f>
        <v>36039</v>
      </c>
      <c r="C20" s="33">
        <f t="shared" ref="C20:J20" si="2">SUM(C11:C19)</f>
        <v>36157</v>
      </c>
      <c r="D20" s="33">
        <f t="shared" si="2"/>
        <v>41219</v>
      </c>
      <c r="E20" s="33">
        <f t="shared" si="2"/>
        <v>48265</v>
      </c>
      <c r="F20" s="33">
        <f t="shared" si="2"/>
        <v>51020</v>
      </c>
      <c r="G20" s="33">
        <f t="shared" si="2"/>
        <v>49669</v>
      </c>
      <c r="H20" s="33">
        <f t="shared" si="2"/>
        <v>41195</v>
      </c>
      <c r="I20" s="33">
        <f t="shared" si="2"/>
        <v>40312</v>
      </c>
      <c r="J20" s="33">
        <f t="shared" si="2"/>
        <v>37539</v>
      </c>
      <c r="K20" s="40">
        <v>35966</v>
      </c>
      <c r="L20" s="33">
        <f>SUM(L11:L19)</f>
        <v>33611</v>
      </c>
      <c r="M20" s="22"/>
    </row>
    <row r="21" spans="1:13" ht="14.25" customHeight="1" x14ac:dyDescent="0.2">
      <c r="A21" s="46" t="s">
        <v>32</v>
      </c>
      <c r="B21" s="47">
        <v>1905</v>
      </c>
      <c r="C21" s="47">
        <v>2069</v>
      </c>
      <c r="D21" s="48">
        <v>1777</v>
      </c>
      <c r="E21" s="48">
        <v>1618</v>
      </c>
      <c r="F21" s="47">
        <v>1570</v>
      </c>
      <c r="G21" s="49">
        <v>1737</v>
      </c>
      <c r="H21" s="48">
        <v>1717</v>
      </c>
      <c r="I21" s="47">
        <v>1613</v>
      </c>
      <c r="J21" s="47">
        <v>1629</v>
      </c>
      <c r="K21" s="47">
        <v>1681</v>
      </c>
      <c r="L21" s="49">
        <v>1491</v>
      </c>
      <c r="M21" s="22"/>
    </row>
    <row r="22" spans="1:13" ht="14.25" x14ac:dyDescent="0.2">
      <c r="A22" s="46" t="s">
        <v>22</v>
      </c>
      <c r="B22" s="47">
        <v>2581</v>
      </c>
      <c r="C22" s="47">
        <v>2031</v>
      </c>
      <c r="D22" s="48">
        <v>1876</v>
      </c>
      <c r="E22" s="48">
        <v>1841</v>
      </c>
      <c r="F22" s="47">
        <v>1666</v>
      </c>
      <c r="G22" s="49">
        <v>1795</v>
      </c>
      <c r="H22" s="48">
        <v>1385</v>
      </c>
      <c r="I22" s="47">
        <v>1017</v>
      </c>
      <c r="J22" s="47">
        <v>1015</v>
      </c>
      <c r="K22" s="47">
        <v>1217</v>
      </c>
      <c r="L22" s="49">
        <v>1169</v>
      </c>
      <c r="M22" s="22"/>
    </row>
    <row r="23" spans="1:13" ht="14.25" x14ac:dyDescent="0.2">
      <c r="A23" s="29" t="s">
        <v>1</v>
      </c>
      <c r="B23" s="19">
        <v>612</v>
      </c>
      <c r="C23" s="34">
        <v>374</v>
      </c>
      <c r="D23" s="35">
        <v>301</v>
      </c>
      <c r="E23" s="35">
        <v>190</v>
      </c>
      <c r="F23" s="9">
        <v>262</v>
      </c>
      <c r="G23" s="5">
        <v>199</v>
      </c>
      <c r="H23" s="12">
        <v>149</v>
      </c>
      <c r="I23" s="9">
        <v>153</v>
      </c>
      <c r="J23" s="9">
        <v>166</v>
      </c>
      <c r="K23" s="9">
        <v>267</v>
      </c>
      <c r="L23" s="5">
        <v>223</v>
      </c>
      <c r="M23" s="22"/>
    </row>
    <row r="24" spans="1:13" ht="14.25" x14ac:dyDescent="0.2">
      <c r="A24" s="29" t="s">
        <v>3</v>
      </c>
      <c r="B24" s="19">
        <f>1955+322+162</f>
        <v>2439</v>
      </c>
      <c r="C24" s="19">
        <v>2424</v>
      </c>
      <c r="D24" s="26">
        <v>2921</v>
      </c>
      <c r="E24" s="26">
        <v>2852</v>
      </c>
      <c r="F24" s="8">
        <v>2598</v>
      </c>
      <c r="G24" s="2">
        <v>2730</v>
      </c>
      <c r="H24" s="1">
        <v>2381</v>
      </c>
      <c r="I24" s="8">
        <v>2375</v>
      </c>
      <c r="J24" s="8">
        <v>2291</v>
      </c>
      <c r="K24" s="8">
        <v>2777</v>
      </c>
      <c r="L24" s="2">
        <v>2631</v>
      </c>
      <c r="M24" s="22"/>
    </row>
    <row r="25" spans="1:13" ht="14.25" x14ac:dyDescent="0.2">
      <c r="A25" s="29" t="s">
        <v>10</v>
      </c>
      <c r="B25" s="19">
        <f>549+4551</f>
        <v>5100</v>
      </c>
      <c r="C25" s="19">
        <v>4478</v>
      </c>
      <c r="D25" s="26">
        <v>4299</v>
      </c>
      <c r="E25" s="26">
        <v>4088</v>
      </c>
      <c r="F25" s="8">
        <v>3736</v>
      </c>
      <c r="G25" s="2">
        <v>3952</v>
      </c>
      <c r="H25" s="1">
        <v>3350</v>
      </c>
      <c r="I25" s="8">
        <v>3547</v>
      </c>
      <c r="J25" s="8">
        <v>4094</v>
      </c>
      <c r="K25" s="8">
        <v>3848</v>
      </c>
      <c r="L25" s="2">
        <v>3533</v>
      </c>
      <c r="M25" s="22"/>
    </row>
    <row r="26" spans="1:13" ht="14.25" x14ac:dyDescent="0.2">
      <c r="A26" s="29" t="s">
        <v>12</v>
      </c>
      <c r="B26" s="19">
        <v>4001</v>
      </c>
      <c r="C26" s="19">
        <v>2902</v>
      </c>
      <c r="D26" s="26">
        <v>2676</v>
      </c>
      <c r="E26" s="26">
        <v>2526</v>
      </c>
      <c r="F26" s="8">
        <v>2640</v>
      </c>
      <c r="G26" s="2">
        <v>2715</v>
      </c>
      <c r="H26" s="1">
        <v>2696</v>
      </c>
      <c r="I26" s="8">
        <v>2888</v>
      </c>
      <c r="J26" s="8">
        <v>2861</v>
      </c>
      <c r="K26" s="8">
        <v>2891</v>
      </c>
      <c r="L26" s="2">
        <v>2662</v>
      </c>
      <c r="M26" s="22"/>
    </row>
    <row r="27" spans="1:13" ht="14.25" x14ac:dyDescent="0.2">
      <c r="A27" s="29" t="s">
        <v>14</v>
      </c>
      <c r="B27" s="19">
        <v>1414</v>
      </c>
      <c r="C27" s="19">
        <v>1437</v>
      </c>
      <c r="D27" s="26">
        <v>1520</v>
      </c>
      <c r="E27" s="26">
        <v>1203</v>
      </c>
      <c r="F27" s="8">
        <v>843</v>
      </c>
      <c r="G27" s="2">
        <v>615</v>
      </c>
      <c r="H27" s="1">
        <v>732</v>
      </c>
      <c r="I27" s="8">
        <v>861</v>
      </c>
      <c r="J27" s="8">
        <v>801</v>
      </c>
      <c r="K27" s="8">
        <v>253</v>
      </c>
      <c r="L27" s="2">
        <v>158</v>
      </c>
      <c r="M27" s="22"/>
    </row>
    <row r="28" spans="1:13" ht="14.25" x14ac:dyDescent="0.2">
      <c r="A28" s="29" t="s">
        <v>21</v>
      </c>
      <c r="B28" s="19">
        <v>1797</v>
      </c>
      <c r="C28" s="19">
        <v>1496</v>
      </c>
      <c r="D28" s="26">
        <v>1536</v>
      </c>
      <c r="E28" s="26">
        <v>1592</v>
      </c>
      <c r="F28" s="8">
        <v>1834</v>
      </c>
      <c r="G28" s="2">
        <v>1383</v>
      </c>
      <c r="H28" s="1">
        <v>1324</v>
      </c>
      <c r="I28" s="8">
        <v>1706</v>
      </c>
      <c r="J28" s="8">
        <v>1861</v>
      </c>
      <c r="K28" s="8">
        <v>1984</v>
      </c>
      <c r="L28" s="2">
        <v>1503</v>
      </c>
      <c r="M28" s="22"/>
    </row>
    <row r="29" spans="1:13" ht="14.25" x14ac:dyDescent="0.2">
      <c r="A29" s="29" t="s">
        <v>24</v>
      </c>
      <c r="B29" s="19">
        <v>988</v>
      </c>
      <c r="C29" s="19">
        <v>1411</v>
      </c>
      <c r="D29" s="26">
        <v>1591</v>
      </c>
      <c r="E29" s="26">
        <v>1435</v>
      </c>
      <c r="F29" s="8">
        <v>866</v>
      </c>
      <c r="G29" s="2">
        <v>1108</v>
      </c>
      <c r="H29" s="1">
        <v>1135</v>
      </c>
      <c r="I29" s="8">
        <v>1316</v>
      </c>
      <c r="J29" s="8">
        <v>1160</v>
      </c>
      <c r="K29" s="8">
        <v>1428</v>
      </c>
      <c r="L29" s="2">
        <v>1353</v>
      </c>
      <c r="M29" s="22"/>
    </row>
    <row r="30" spans="1:13" ht="14.25" x14ac:dyDescent="0.2">
      <c r="A30" s="29" t="s">
        <v>6</v>
      </c>
      <c r="B30" s="19">
        <v>4187</v>
      </c>
      <c r="C30" s="19">
        <v>3966</v>
      </c>
      <c r="D30" s="26">
        <v>3502</v>
      </c>
      <c r="E30" s="26">
        <v>3427</v>
      </c>
      <c r="F30" s="8">
        <v>2896</v>
      </c>
      <c r="G30" s="2">
        <v>2779</v>
      </c>
      <c r="H30" s="1">
        <v>2427</v>
      </c>
      <c r="I30" s="8">
        <v>2376</v>
      </c>
      <c r="J30" s="8">
        <v>1905</v>
      </c>
      <c r="K30" s="8">
        <v>1947</v>
      </c>
      <c r="L30" s="2">
        <v>2013</v>
      </c>
      <c r="M30" s="22"/>
    </row>
    <row r="31" spans="1:13" s="21" customFormat="1" ht="15" x14ac:dyDescent="0.25">
      <c r="A31" s="32" t="s">
        <v>44</v>
      </c>
      <c r="B31" s="15">
        <f>SUM(B21:B30)</f>
        <v>25024</v>
      </c>
      <c r="C31" s="15">
        <f t="shared" ref="C31:J31" si="3">SUM(C21:C30)</f>
        <v>22588</v>
      </c>
      <c r="D31" s="15">
        <f t="shared" si="3"/>
        <v>21999</v>
      </c>
      <c r="E31" s="15">
        <f t="shared" si="3"/>
        <v>20772</v>
      </c>
      <c r="F31" s="15">
        <f t="shared" si="3"/>
        <v>18911</v>
      </c>
      <c r="G31" s="15">
        <f t="shared" si="3"/>
        <v>19013</v>
      </c>
      <c r="H31" s="15">
        <f t="shared" si="3"/>
        <v>17296</v>
      </c>
      <c r="I31" s="15">
        <f t="shared" si="3"/>
        <v>17852</v>
      </c>
      <c r="J31" s="15">
        <f t="shared" si="3"/>
        <v>17783</v>
      </c>
      <c r="K31" s="15">
        <v>18293</v>
      </c>
      <c r="L31" s="33">
        <f>SUM(L21:L30)</f>
        <v>16736</v>
      </c>
      <c r="M31" s="38"/>
    </row>
    <row r="32" spans="1:13" ht="14.25" x14ac:dyDescent="0.2">
      <c r="A32" s="46" t="s">
        <v>28</v>
      </c>
      <c r="B32" s="47">
        <v>3190</v>
      </c>
      <c r="C32" s="47">
        <v>2991</v>
      </c>
      <c r="D32" s="48">
        <v>2305</v>
      </c>
      <c r="E32" s="48">
        <v>2008</v>
      </c>
      <c r="F32" s="47">
        <v>2171</v>
      </c>
      <c r="G32" s="49">
        <v>1982</v>
      </c>
      <c r="H32" s="48">
        <v>1884</v>
      </c>
      <c r="I32" s="47">
        <v>1871</v>
      </c>
      <c r="J32" s="47">
        <v>1970</v>
      </c>
      <c r="K32" s="47">
        <v>1671</v>
      </c>
      <c r="L32" s="96">
        <v>4569</v>
      </c>
      <c r="M32" s="22"/>
    </row>
    <row r="33" spans="1:13" ht="14.25" x14ac:dyDescent="0.2">
      <c r="A33" s="46" t="s">
        <v>27</v>
      </c>
      <c r="B33" s="47">
        <v>2812</v>
      </c>
      <c r="C33" s="47">
        <v>2534</v>
      </c>
      <c r="D33" s="48">
        <v>2117</v>
      </c>
      <c r="E33" s="48">
        <v>1519</v>
      </c>
      <c r="F33" s="47">
        <v>1520</v>
      </c>
      <c r="G33" s="49">
        <v>1920</v>
      </c>
      <c r="H33" s="48">
        <v>2033</v>
      </c>
      <c r="I33" s="47">
        <v>2334</v>
      </c>
      <c r="J33" s="47">
        <v>2227</v>
      </c>
      <c r="K33" s="47">
        <v>2966</v>
      </c>
      <c r="L33" s="97"/>
      <c r="M33" s="22"/>
    </row>
    <row r="34" spans="1:13" ht="14.25" customHeight="1" x14ac:dyDescent="0.2">
      <c r="A34" s="51" t="s">
        <v>8</v>
      </c>
      <c r="B34" s="52">
        <v>4487</v>
      </c>
      <c r="C34" s="52">
        <v>4360</v>
      </c>
      <c r="D34" s="53">
        <v>4297</v>
      </c>
      <c r="E34" s="53">
        <v>4311</v>
      </c>
      <c r="F34" s="52">
        <v>4173</v>
      </c>
      <c r="G34" s="54">
        <v>4278</v>
      </c>
      <c r="H34" s="53">
        <v>4191</v>
      </c>
      <c r="I34" s="52">
        <v>4034</v>
      </c>
      <c r="J34" s="52">
        <v>4144</v>
      </c>
      <c r="K34" s="52">
        <v>3568</v>
      </c>
      <c r="L34" s="55">
        <v>3160</v>
      </c>
      <c r="M34" s="22"/>
    </row>
    <row r="35" spans="1:13" ht="14.25" x14ac:dyDescent="0.2">
      <c r="A35" s="51" t="s">
        <v>18</v>
      </c>
      <c r="B35" s="52">
        <v>394</v>
      </c>
      <c r="C35" s="52">
        <v>434</v>
      </c>
      <c r="D35" s="53">
        <v>416</v>
      </c>
      <c r="E35" s="53">
        <v>448</v>
      </c>
      <c r="F35" s="52">
        <v>276</v>
      </c>
      <c r="G35" s="54">
        <v>358</v>
      </c>
      <c r="H35" s="53">
        <v>314</v>
      </c>
      <c r="I35" s="52">
        <v>196</v>
      </c>
      <c r="J35" s="52">
        <v>196</v>
      </c>
      <c r="K35" s="52">
        <v>308</v>
      </c>
      <c r="L35" s="55">
        <v>252</v>
      </c>
      <c r="M35" s="22"/>
    </row>
    <row r="36" spans="1:13" ht="14.25" customHeight="1" x14ac:dyDescent="0.2">
      <c r="A36" s="46" t="s">
        <v>30</v>
      </c>
      <c r="B36" s="47">
        <v>1524</v>
      </c>
      <c r="C36" s="47">
        <v>1476</v>
      </c>
      <c r="D36" s="48">
        <v>1500</v>
      </c>
      <c r="E36" s="48">
        <v>1302</v>
      </c>
      <c r="F36" s="47">
        <v>1308</v>
      </c>
      <c r="G36" s="49">
        <v>1213</v>
      </c>
      <c r="H36" s="48">
        <v>1368</v>
      </c>
      <c r="I36" s="47">
        <v>1230</v>
      </c>
      <c r="J36" s="47">
        <v>960</v>
      </c>
      <c r="K36" s="47">
        <v>870</v>
      </c>
      <c r="L36" s="96">
        <v>4091</v>
      </c>
      <c r="M36" s="22"/>
    </row>
    <row r="37" spans="1:13" ht="14.25" x14ac:dyDescent="0.2">
      <c r="A37" s="46" t="s">
        <v>31</v>
      </c>
      <c r="B37" s="47">
        <v>4038</v>
      </c>
      <c r="C37" s="47">
        <v>4255</v>
      </c>
      <c r="D37" s="48">
        <v>4092</v>
      </c>
      <c r="E37" s="48">
        <v>4063</v>
      </c>
      <c r="F37" s="47">
        <v>3587</v>
      </c>
      <c r="G37" s="49">
        <v>3425</v>
      </c>
      <c r="H37" s="48">
        <v>3939</v>
      </c>
      <c r="I37" s="47">
        <v>4038</v>
      </c>
      <c r="J37" s="47">
        <v>3630</v>
      </c>
      <c r="K37" s="47">
        <v>3520</v>
      </c>
      <c r="L37" s="97"/>
      <c r="M37" s="22"/>
    </row>
    <row r="38" spans="1:13" ht="14.25" x14ac:dyDescent="0.2">
      <c r="A38" s="29" t="s">
        <v>13</v>
      </c>
      <c r="B38" s="19">
        <v>1907</v>
      </c>
      <c r="C38" s="8">
        <v>1740</v>
      </c>
      <c r="D38" s="1">
        <v>1856</v>
      </c>
      <c r="E38" s="1">
        <v>1811</v>
      </c>
      <c r="F38" s="8">
        <v>1639</v>
      </c>
      <c r="G38" s="2">
        <v>1678</v>
      </c>
      <c r="H38" s="1">
        <v>1585</v>
      </c>
      <c r="I38" s="8">
        <v>1821</v>
      </c>
      <c r="J38" s="8">
        <v>1387</v>
      </c>
      <c r="K38" s="8">
        <v>1697</v>
      </c>
      <c r="L38" s="45">
        <v>1861</v>
      </c>
      <c r="M38" s="22"/>
    </row>
    <row r="39" spans="1:13" ht="14.25" x14ac:dyDescent="0.2">
      <c r="A39" s="29" t="s">
        <v>29</v>
      </c>
      <c r="B39" s="19">
        <v>4229</v>
      </c>
      <c r="C39" s="8">
        <v>3551</v>
      </c>
      <c r="D39" s="1">
        <v>2982</v>
      </c>
      <c r="E39" s="1">
        <v>2872</v>
      </c>
      <c r="F39" s="8">
        <v>2939</v>
      </c>
      <c r="G39" s="2">
        <v>3339</v>
      </c>
      <c r="H39" s="1">
        <v>3447</v>
      </c>
      <c r="I39" s="8">
        <v>3315</v>
      </c>
      <c r="J39" s="8">
        <v>3185</v>
      </c>
      <c r="K39" s="8">
        <v>3399</v>
      </c>
      <c r="L39" s="2">
        <v>2954</v>
      </c>
      <c r="M39" s="22"/>
    </row>
    <row r="40" spans="1:13" s="44" customFormat="1" ht="15" x14ac:dyDescent="0.25">
      <c r="A40" s="39" t="s">
        <v>45</v>
      </c>
      <c r="B40" s="40">
        <f>SUM(B32:B39)</f>
        <v>22581</v>
      </c>
      <c r="C40" s="40">
        <f t="shared" ref="C40:J40" si="4">SUM(C32:C39)</f>
        <v>21341</v>
      </c>
      <c r="D40" s="41">
        <f t="shared" si="4"/>
        <v>19565</v>
      </c>
      <c r="E40" s="41">
        <f t="shared" si="4"/>
        <v>18334</v>
      </c>
      <c r="F40" s="40">
        <f t="shared" si="4"/>
        <v>17613</v>
      </c>
      <c r="G40" s="42">
        <f t="shared" si="4"/>
        <v>18193</v>
      </c>
      <c r="H40" s="41">
        <f t="shared" si="4"/>
        <v>18761</v>
      </c>
      <c r="I40" s="40">
        <f t="shared" si="4"/>
        <v>18839</v>
      </c>
      <c r="J40" s="40">
        <f t="shared" si="4"/>
        <v>17699</v>
      </c>
      <c r="K40" s="40">
        <v>17999</v>
      </c>
      <c r="L40" s="42">
        <f>SUM(L32:L39)</f>
        <v>16887</v>
      </c>
      <c r="M40" s="43"/>
    </row>
    <row r="41" spans="1:13" ht="14.25" x14ac:dyDescent="0.2">
      <c r="A41" s="36" t="s">
        <v>23</v>
      </c>
      <c r="B41" s="20">
        <f>1771+2436+2061</f>
        <v>6268</v>
      </c>
      <c r="C41" s="10">
        <v>5967</v>
      </c>
      <c r="D41" s="13">
        <v>6424</v>
      </c>
      <c r="E41" s="13">
        <v>6407</v>
      </c>
      <c r="F41" s="10">
        <v>5809</v>
      </c>
      <c r="G41" s="6">
        <v>5574</v>
      </c>
      <c r="H41" s="13">
        <v>5097</v>
      </c>
      <c r="I41" s="10">
        <v>5272</v>
      </c>
      <c r="J41" s="10">
        <v>4793</v>
      </c>
      <c r="K41" s="10">
        <v>4576</v>
      </c>
      <c r="L41" s="6">
        <v>4505</v>
      </c>
      <c r="M41" s="22"/>
    </row>
    <row r="42" spans="1:13" ht="15.75" thickBot="1" x14ac:dyDescent="0.3">
      <c r="A42" s="37" t="s">
        <v>47</v>
      </c>
      <c r="B42" s="23">
        <f>B41+B40+B31+B20+B10</f>
        <v>108367</v>
      </c>
      <c r="C42" s="23">
        <f t="shared" ref="C42:L42" si="5">C41+C40+C31+C20+C10</f>
        <v>104548</v>
      </c>
      <c r="D42" s="23">
        <f t="shared" si="5"/>
        <v>109208</v>
      </c>
      <c r="E42" s="23">
        <f t="shared" si="5"/>
        <v>117269</v>
      </c>
      <c r="F42" s="23">
        <f t="shared" si="5"/>
        <v>119094</v>
      </c>
      <c r="G42" s="23">
        <f t="shared" si="5"/>
        <v>115422</v>
      </c>
      <c r="H42" s="23">
        <f t="shared" si="5"/>
        <v>101175</v>
      </c>
      <c r="I42" s="23">
        <f t="shared" si="5"/>
        <v>99894</v>
      </c>
      <c r="J42" s="23">
        <f t="shared" si="5"/>
        <v>92773</v>
      </c>
      <c r="K42" s="23">
        <v>91722</v>
      </c>
      <c r="L42" s="24">
        <f t="shared" si="5"/>
        <v>88638</v>
      </c>
    </row>
    <row r="43" spans="1:13" ht="13.5" thickTop="1" x14ac:dyDescent="0.2">
      <c r="A43" s="57" t="s">
        <v>52</v>
      </c>
    </row>
    <row r="44" spans="1:13" x14ac:dyDescent="0.2">
      <c r="A44" s="56" t="s">
        <v>51</v>
      </c>
    </row>
  </sheetData>
  <mergeCells count="5">
    <mergeCell ref="L32:L33"/>
    <mergeCell ref="L36:L37"/>
    <mergeCell ref="A2:L2"/>
    <mergeCell ref="A3:L3"/>
    <mergeCell ref="A4:L4"/>
  </mergeCells>
  <pageMargins left="0.45" right="0.2" top="0.75" bottom="0.5" header="0.3" footer="0.3"/>
  <pageSetup scale="81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S18" sqref="S18"/>
    </sheetView>
  </sheetViews>
  <sheetFormatPr defaultRowHeight="12.75" x14ac:dyDescent="0.2"/>
  <cols>
    <col min="1" max="1" width="51" style="59" customWidth="1"/>
    <col min="2" max="2" width="10.140625" style="59" hidden="1" customWidth="1"/>
    <col min="3" max="8" width="10.140625" style="59" bestFit="1" customWidth="1"/>
    <col min="9" max="12" width="9" style="59" bestFit="1" customWidth="1"/>
    <col min="13" max="16384" width="9.140625" style="59"/>
  </cols>
  <sheetData>
    <row r="1" spans="1:12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8.75" x14ac:dyDescent="0.3">
      <c r="A2" s="99" t="s">
        <v>53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18.75" x14ac:dyDescent="0.3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8.75" x14ac:dyDescent="0.3">
      <c r="A4" s="99" t="s">
        <v>67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3.5" thickBot="1" x14ac:dyDescent="0.25"/>
    <row r="6" spans="1:12" ht="16.5" thickTop="1" x14ac:dyDescent="0.25">
      <c r="A6" s="60" t="s">
        <v>48</v>
      </c>
      <c r="B6" s="86" t="s">
        <v>42</v>
      </c>
      <c r="C6" s="87" t="s">
        <v>33</v>
      </c>
      <c r="D6" s="88" t="s">
        <v>34</v>
      </c>
      <c r="E6" s="88" t="s">
        <v>35</v>
      </c>
      <c r="F6" s="88" t="s">
        <v>36</v>
      </c>
      <c r="G6" s="88" t="s">
        <v>37</v>
      </c>
      <c r="H6" s="86" t="s">
        <v>38</v>
      </c>
      <c r="I6" s="89" t="s">
        <v>70</v>
      </c>
      <c r="J6" s="89" t="s">
        <v>40</v>
      </c>
      <c r="K6" s="86" t="s">
        <v>41</v>
      </c>
      <c r="L6" s="90" t="s">
        <v>66</v>
      </c>
    </row>
    <row r="7" spans="1:12" ht="15.75" x14ac:dyDescent="0.25">
      <c r="A7" s="78" t="s">
        <v>26</v>
      </c>
      <c r="B7" s="83">
        <f>4606+1584</f>
        <v>6190</v>
      </c>
      <c r="C7" s="83">
        <v>6095</v>
      </c>
      <c r="D7" s="83">
        <v>6307</v>
      </c>
      <c r="E7" s="83">
        <v>6448</v>
      </c>
      <c r="F7" s="83">
        <v>6746</v>
      </c>
      <c r="G7" s="84">
        <v>6290</v>
      </c>
      <c r="H7" s="83">
        <v>5975</v>
      </c>
      <c r="I7" s="83">
        <f>1679+3829</f>
        <v>5508</v>
      </c>
      <c r="J7" s="84">
        <v>4777</v>
      </c>
      <c r="K7" s="83">
        <v>4518</v>
      </c>
      <c r="L7" s="85">
        <v>4852</v>
      </c>
    </row>
    <row r="8" spans="1:12" ht="15.75" x14ac:dyDescent="0.25">
      <c r="A8" s="79" t="s">
        <v>16</v>
      </c>
      <c r="B8" s="61">
        <v>3868</v>
      </c>
      <c r="C8" s="61">
        <v>3944</v>
      </c>
      <c r="D8" s="61">
        <v>5035</v>
      </c>
      <c r="E8" s="61">
        <v>8034</v>
      </c>
      <c r="F8" s="61">
        <v>9730</v>
      </c>
      <c r="G8" s="61">
        <v>7862</v>
      </c>
      <c r="H8" s="61">
        <v>4638</v>
      </c>
      <c r="I8" s="61">
        <v>3703</v>
      </c>
      <c r="J8" s="61">
        <v>3456</v>
      </c>
      <c r="K8" s="61">
        <v>3038</v>
      </c>
      <c r="L8" s="70">
        <v>3423</v>
      </c>
    </row>
    <row r="9" spans="1:12" ht="15.75" x14ac:dyDescent="0.25">
      <c r="A9" s="79" t="s">
        <v>5</v>
      </c>
      <c r="B9" s="61">
        <f>3034+5363</f>
        <v>8397</v>
      </c>
      <c r="C9" s="61">
        <v>8456</v>
      </c>
      <c r="D9" s="61">
        <v>8659</v>
      </c>
      <c r="E9" s="61">
        <v>9009</v>
      </c>
      <c r="F9" s="61">
        <v>9265</v>
      </c>
      <c r="G9" s="61">
        <v>8821</v>
      </c>
      <c r="H9" s="61">
        <v>8213</v>
      </c>
      <c r="I9" s="61">
        <f>4515+3018</f>
        <v>7533</v>
      </c>
      <c r="J9" s="61">
        <v>6726</v>
      </c>
      <c r="K9" s="61">
        <v>7332</v>
      </c>
      <c r="L9" s="70">
        <v>8632</v>
      </c>
    </row>
    <row r="10" spans="1:12" ht="15.75" x14ac:dyDescent="0.25">
      <c r="A10" s="80" t="s">
        <v>65</v>
      </c>
      <c r="B10" s="62">
        <f>SUM(B7:B9)</f>
        <v>18455</v>
      </c>
      <c r="C10" s="71">
        <f>SUM(C2:C9)</f>
        <v>18495</v>
      </c>
      <c r="D10" s="71">
        <f t="shared" ref="D10:F10" si="0">SUM(D2:D9)</f>
        <v>20001</v>
      </c>
      <c r="E10" s="71">
        <f t="shared" si="0"/>
        <v>23491</v>
      </c>
      <c r="F10" s="71">
        <f t="shared" si="0"/>
        <v>25741</v>
      </c>
      <c r="G10" s="71">
        <f>SUM(G2:G9)</f>
        <v>22973</v>
      </c>
      <c r="H10" s="71">
        <f t="shared" ref="H10:J10" si="1">SUM(H2:H9)</f>
        <v>18826</v>
      </c>
      <c r="I10" s="71">
        <f>SUM(I7:I9)</f>
        <v>16744</v>
      </c>
      <c r="J10" s="71">
        <f t="shared" si="1"/>
        <v>14959</v>
      </c>
      <c r="K10" s="71">
        <v>14888</v>
      </c>
      <c r="L10" s="72">
        <f>SUM(L7:L9)</f>
        <v>16907</v>
      </c>
    </row>
    <row r="11" spans="1:12" ht="15.75" x14ac:dyDescent="0.25">
      <c r="A11" s="79" t="s">
        <v>9</v>
      </c>
      <c r="B11" s="61">
        <v>11442</v>
      </c>
      <c r="C11" s="61">
        <v>12474</v>
      </c>
      <c r="D11" s="61">
        <v>18133</v>
      </c>
      <c r="E11" s="61">
        <v>25657</v>
      </c>
      <c r="F11" s="61">
        <v>28560</v>
      </c>
      <c r="G11" s="61">
        <v>26011</v>
      </c>
      <c r="H11" s="61">
        <v>17690</v>
      </c>
      <c r="I11" s="61">
        <v>15371</v>
      </c>
      <c r="J11" s="61">
        <v>14026</v>
      </c>
      <c r="K11" s="61">
        <v>11888</v>
      </c>
      <c r="L11" s="70">
        <v>12032</v>
      </c>
    </row>
    <row r="12" spans="1:12" ht="15.75" x14ac:dyDescent="0.25">
      <c r="A12" s="79" t="s">
        <v>49</v>
      </c>
      <c r="B12" s="61">
        <v>966</v>
      </c>
      <c r="C12" s="61">
        <v>1083</v>
      </c>
      <c r="D12" s="61">
        <v>949</v>
      </c>
      <c r="E12" s="61">
        <v>1136</v>
      </c>
      <c r="F12" s="61">
        <v>1081</v>
      </c>
      <c r="G12" s="61">
        <v>1722</v>
      </c>
      <c r="H12" s="61">
        <v>1816</v>
      </c>
      <c r="I12" s="61">
        <v>2368</v>
      </c>
      <c r="J12" s="61">
        <v>2654</v>
      </c>
      <c r="K12" s="61">
        <v>2660</v>
      </c>
      <c r="L12" s="73">
        <v>2475</v>
      </c>
    </row>
    <row r="13" spans="1:12" ht="15.75" x14ac:dyDescent="0.25">
      <c r="A13" s="79" t="s">
        <v>62</v>
      </c>
      <c r="B13" s="61">
        <v>11524</v>
      </c>
      <c r="C13" s="61">
        <v>11578</v>
      </c>
      <c r="D13" s="61">
        <v>11317</v>
      </c>
      <c r="E13" s="61">
        <v>10877</v>
      </c>
      <c r="F13" s="61">
        <v>11197</v>
      </c>
      <c r="G13" s="61">
        <v>10783</v>
      </c>
      <c r="H13" s="61">
        <v>11075</v>
      </c>
      <c r="I13" s="61">
        <f>1990+2499+2104+2902</f>
        <v>9495</v>
      </c>
      <c r="J13" s="61">
        <v>9728</v>
      </c>
      <c r="K13" s="61">
        <v>9881</v>
      </c>
      <c r="L13" s="70">
        <v>8581</v>
      </c>
    </row>
    <row r="14" spans="1:12" ht="15.75" x14ac:dyDescent="0.25">
      <c r="A14" s="79" t="s">
        <v>55</v>
      </c>
      <c r="B14" s="61">
        <v>6784</v>
      </c>
      <c r="C14" s="61">
        <v>6506</v>
      </c>
      <c r="D14" s="61">
        <v>6422</v>
      </c>
      <c r="E14" s="61">
        <v>5993</v>
      </c>
      <c r="F14" s="61">
        <v>5830</v>
      </c>
      <c r="G14" s="61">
        <v>6022</v>
      </c>
      <c r="H14" s="61">
        <v>5970</v>
      </c>
      <c r="I14" s="61">
        <f>5034+1114</f>
        <v>6148</v>
      </c>
      <c r="J14" s="61">
        <v>6088</v>
      </c>
      <c r="K14" s="61">
        <v>5916</v>
      </c>
      <c r="L14" s="70">
        <v>4685</v>
      </c>
    </row>
    <row r="15" spans="1:12" ht="15.75" x14ac:dyDescent="0.25">
      <c r="A15" s="79" t="s">
        <v>20</v>
      </c>
      <c r="B15" s="61">
        <v>5323</v>
      </c>
      <c r="C15" s="61">
        <v>4516</v>
      </c>
      <c r="D15" s="61">
        <v>4398</v>
      </c>
      <c r="E15" s="61">
        <v>4602</v>
      </c>
      <c r="F15" s="61">
        <v>4352</v>
      </c>
      <c r="G15" s="61">
        <v>5131</v>
      </c>
      <c r="H15" s="61">
        <v>4644</v>
      </c>
      <c r="I15" s="61">
        <v>4582</v>
      </c>
      <c r="J15" s="61">
        <v>5043</v>
      </c>
      <c r="K15" s="61">
        <v>5621</v>
      </c>
      <c r="L15" s="70">
        <v>5840</v>
      </c>
    </row>
    <row r="16" spans="1:12" ht="15.75" x14ac:dyDescent="0.25">
      <c r="A16" s="81" t="s">
        <v>60</v>
      </c>
      <c r="B16" s="63">
        <f>SUM(B11:B15)</f>
        <v>36039</v>
      </c>
      <c r="C16" s="74">
        <f t="shared" ref="C16:L16" si="2">SUM(C11:C15)</f>
        <v>36157</v>
      </c>
      <c r="D16" s="74">
        <f t="shared" si="2"/>
        <v>41219</v>
      </c>
      <c r="E16" s="74">
        <f t="shared" si="2"/>
        <v>48265</v>
      </c>
      <c r="F16" s="74">
        <f t="shared" si="2"/>
        <v>51020</v>
      </c>
      <c r="G16" s="74">
        <f t="shared" si="2"/>
        <v>49669</v>
      </c>
      <c r="H16" s="74">
        <f t="shared" si="2"/>
        <v>41195</v>
      </c>
      <c r="I16" s="74">
        <f>SUM(I11:I15)</f>
        <v>37964</v>
      </c>
      <c r="J16" s="74">
        <f t="shared" si="2"/>
        <v>37539</v>
      </c>
      <c r="K16" s="74">
        <f t="shared" si="2"/>
        <v>35966</v>
      </c>
      <c r="L16" s="92">
        <f t="shared" si="2"/>
        <v>33613</v>
      </c>
    </row>
    <row r="17" spans="1:12" ht="15.75" x14ac:dyDescent="0.25">
      <c r="A17" s="79" t="s">
        <v>1</v>
      </c>
      <c r="B17" s="61">
        <v>612</v>
      </c>
      <c r="C17" s="75">
        <v>374</v>
      </c>
      <c r="D17" s="75">
        <v>301</v>
      </c>
      <c r="E17" s="75">
        <v>190</v>
      </c>
      <c r="F17" s="75">
        <v>262</v>
      </c>
      <c r="G17" s="75">
        <v>199</v>
      </c>
      <c r="H17" s="75">
        <v>149</v>
      </c>
      <c r="I17" s="75">
        <v>143</v>
      </c>
      <c r="J17" s="75">
        <v>166</v>
      </c>
      <c r="K17" s="75">
        <v>267</v>
      </c>
      <c r="L17" s="93">
        <v>223</v>
      </c>
    </row>
    <row r="18" spans="1:12" ht="15.75" x14ac:dyDescent="0.25">
      <c r="A18" s="79" t="s">
        <v>63</v>
      </c>
      <c r="B18" s="61">
        <f>1955+322+162</f>
        <v>2439</v>
      </c>
      <c r="C18" s="61">
        <v>2424</v>
      </c>
      <c r="D18" s="61">
        <v>2921</v>
      </c>
      <c r="E18" s="61">
        <v>2852</v>
      </c>
      <c r="F18" s="61">
        <v>2598</v>
      </c>
      <c r="G18" s="61">
        <v>2730</v>
      </c>
      <c r="H18" s="61">
        <v>2381</v>
      </c>
      <c r="I18" s="61">
        <v>2205</v>
      </c>
      <c r="J18" s="61">
        <v>2291</v>
      </c>
      <c r="K18" s="61">
        <v>2777</v>
      </c>
      <c r="L18" s="73">
        <v>2629</v>
      </c>
    </row>
    <row r="19" spans="1:12" ht="15.75" x14ac:dyDescent="0.25">
      <c r="A19" s="79" t="s">
        <v>58</v>
      </c>
      <c r="B19" s="61">
        <v>4486</v>
      </c>
      <c r="C19" s="61">
        <v>4100</v>
      </c>
      <c r="D19" s="61">
        <v>3653</v>
      </c>
      <c r="E19" s="61">
        <v>3459</v>
      </c>
      <c r="F19" s="61">
        <v>3236</v>
      </c>
      <c r="G19" s="61">
        <v>3532</v>
      </c>
      <c r="H19" s="61">
        <v>3102</v>
      </c>
      <c r="I19" s="61">
        <f>988+1596</f>
        <v>2584</v>
      </c>
      <c r="J19" s="61">
        <v>2644</v>
      </c>
      <c r="K19" s="61">
        <v>2898</v>
      </c>
      <c r="L19" s="73">
        <v>2642</v>
      </c>
    </row>
    <row r="20" spans="1:12" ht="15.75" x14ac:dyDescent="0.25">
      <c r="A20" s="79" t="s">
        <v>6</v>
      </c>
      <c r="B20" s="61">
        <v>4187</v>
      </c>
      <c r="C20" s="61">
        <v>3966</v>
      </c>
      <c r="D20" s="61">
        <v>3502</v>
      </c>
      <c r="E20" s="61">
        <v>3427</v>
      </c>
      <c r="F20" s="61">
        <v>2896</v>
      </c>
      <c r="G20" s="61">
        <v>2779</v>
      </c>
      <c r="H20" s="61">
        <v>2427</v>
      </c>
      <c r="I20" s="61">
        <v>2268</v>
      </c>
      <c r="J20" s="61">
        <v>1905</v>
      </c>
      <c r="K20" s="61">
        <v>1947</v>
      </c>
      <c r="L20" s="73">
        <v>1995</v>
      </c>
    </row>
    <row r="21" spans="1:12" ht="15.75" x14ac:dyDescent="0.25">
      <c r="A21" s="79" t="s">
        <v>10</v>
      </c>
      <c r="B21" s="61">
        <f>549+4551</f>
        <v>5100</v>
      </c>
      <c r="C21" s="61">
        <v>4478</v>
      </c>
      <c r="D21" s="61">
        <v>4299</v>
      </c>
      <c r="E21" s="61">
        <v>4088</v>
      </c>
      <c r="F21" s="61">
        <v>3736</v>
      </c>
      <c r="G21" s="61">
        <v>3952</v>
      </c>
      <c r="H21" s="61">
        <v>3350</v>
      </c>
      <c r="I21" s="61">
        <v>3346</v>
      </c>
      <c r="J21" s="61">
        <v>4094</v>
      </c>
      <c r="K21" s="61">
        <v>3848</v>
      </c>
      <c r="L21" s="73">
        <v>3536</v>
      </c>
    </row>
    <row r="22" spans="1:12" ht="15.75" x14ac:dyDescent="0.25">
      <c r="A22" s="79" t="s">
        <v>12</v>
      </c>
      <c r="B22" s="61">
        <v>4001</v>
      </c>
      <c r="C22" s="61">
        <v>2902</v>
      </c>
      <c r="D22" s="61">
        <v>2676</v>
      </c>
      <c r="E22" s="61">
        <v>2526</v>
      </c>
      <c r="F22" s="61">
        <v>2640</v>
      </c>
      <c r="G22" s="61">
        <v>2715</v>
      </c>
      <c r="H22" s="61">
        <v>2696</v>
      </c>
      <c r="I22" s="61">
        <v>2683</v>
      </c>
      <c r="J22" s="61">
        <v>2861</v>
      </c>
      <c r="K22" s="61">
        <v>2891</v>
      </c>
      <c r="L22" s="73">
        <v>2664</v>
      </c>
    </row>
    <row r="23" spans="1:12" ht="15.75" x14ac:dyDescent="0.25">
      <c r="A23" s="79" t="s">
        <v>14</v>
      </c>
      <c r="B23" s="61">
        <v>1414</v>
      </c>
      <c r="C23" s="61">
        <v>1437</v>
      </c>
      <c r="D23" s="61">
        <v>1520</v>
      </c>
      <c r="E23" s="61">
        <v>1203</v>
      </c>
      <c r="F23" s="61">
        <v>843</v>
      </c>
      <c r="G23" s="61">
        <v>615</v>
      </c>
      <c r="H23" s="61">
        <v>732</v>
      </c>
      <c r="I23" s="61">
        <v>797</v>
      </c>
      <c r="J23" s="61">
        <v>801</v>
      </c>
      <c r="K23" s="61">
        <v>253</v>
      </c>
      <c r="L23" s="73">
        <v>161</v>
      </c>
    </row>
    <row r="24" spans="1:12" ht="15.75" x14ac:dyDescent="0.25">
      <c r="A24" s="79" t="s">
        <v>21</v>
      </c>
      <c r="B24" s="61">
        <v>1797</v>
      </c>
      <c r="C24" s="61">
        <v>1496</v>
      </c>
      <c r="D24" s="61">
        <v>1536</v>
      </c>
      <c r="E24" s="61">
        <v>1592</v>
      </c>
      <c r="F24" s="61">
        <v>1834</v>
      </c>
      <c r="G24" s="61">
        <v>1383</v>
      </c>
      <c r="H24" s="61">
        <v>1324</v>
      </c>
      <c r="I24" s="61">
        <v>1589</v>
      </c>
      <c r="J24" s="61">
        <v>1861</v>
      </c>
      <c r="K24" s="61">
        <v>1984</v>
      </c>
      <c r="L24" s="73">
        <v>1503</v>
      </c>
    </row>
    <row r="25" spans="1:12" ht="15.75" x14ac:dyDescent="0.25">
      <c r="A25" s="79" t="s">
        <v>24</v>
      </c>
      <c r="B25" s="61">
        <v>988</v>
      </c>
      <c r="C25" s="61">
        <v>1411</v>
      </c>
      <c r="D25" s="61">
        <v>1591</v>
      </c>
      <c r="E25" s="61">
        <v>1435</v>
      </c>
      <c r="F25" s="61">
        <v>866</v>
      </c>
      <c r="G25" s="61">
        <v>1108</v>
      </c>
      <c r="H25" s="61">
        <v>1135</v>
      </c>
      <c r="I25" s="61">
        <v>1202</v>
      </c>
      <c r="J25" s="61">
        <v>1160</v>
      </c>
      <c r="K25" s="61">
        <v>1428</v>
      </c>
      <c r="L25" s="73">
        <v>1353</v>
      </c>
    </row>
    <row r="26" spans="1:12" s="64" customFormat="1" ht="15.75" x14ac:dyDescent="0.25">
      <c r="A26" s="81" t="s">
        <v>61</v>
      </c>
      <c r="B26" s="63">
        <f t="shared" ref="B26:J26" si="3">SUM(B17:B25)</f>
        <v>25024</v>
      </c>
      <c r="C26" s="74">
        <f t="shared" si="3"/>
        <v>22588</v>
      </c>
      <c r="D26" s="74">
        <f t="shared" si="3"/>
        <v>21999</v>
      </c>
      <c r="E26" s="74">
        <f t="shared" si="3"/>
        <v>20772</v>
      </c>
      <c r="F26" s="74">
        <f t="shared" si="3"/>
        <v>18911</v>
      </c>
      <c r="G26" s="74">
        <f t="shared" si="3"/>
        <v>19013</v>
      </c>
      <c r="H26" s="74">
        <f t="shared" si="3"/>
        <v>17296</v>
      </c>
      <c r="I26" s="74">
        <f>SUM(I17:I25)</f>
        <v>16817</v>
      </c>
      <c r="J26" s="74">
        <f t="shared" si="3"/>
        <v>17783</v>
      </c>
      <c r="K26" s="74">
        <v>18293</v>
      </c>
      <c r="L26" s="94">
        <f>SUM(L17:L25)</f>
        <v>16706</v>
      </c>
    </row>
    <row r="27" spans="1:12" s="64" customFormat="1" ht="15.75" x14ac:dyDescent="0.25">
      <c r="A27" s="79" t="s">
        <v>57</v>
      </c>
      <c r="B27" s="61">
        <v>4881</v>
      </c>
      <c r="C27" s="61">
        <v>4794</v>
      </c>
      <c r="D27" s="61">
        <v>4713</v>
      </c>
      <c r="E27" s="61">
        <v>4759</v>
      </c>
      <c r="F27" s="61">
        <v>4449</v>
      </c>
      <c r="G27" s="61">
        <v>4636</v>
      </c>
      <c r="H27" s="61">
        <v>4505</v>
      </c>
      <c r="I27" s="61">
        <f>3846+196</f>
        <v>4042</v>
      </c>
      <c r="J27" s="61">
        <v>4340</v>
      </c>
      <c r="K27" s="61">
        <v>3876</v>
      </c>
      <c r="L27" s="73">
        <v>3413</v>
      </c>
    </row>
    <row r="28" spans="1:12" s="64" customFormat="1" ht="15.75" x14ac:dyDescent="0.25">
      <c r="A28" s="79" t="s">
        <v>13</v>
      </c>
      <c r="B28" s="61">
        <v>1907</v>
      </c>
      <c r="C28" s="61">
        <v>1740</v>
      </c>
      <c r="D28" s="61">
        <v>1856</v>
      </c>
      <c r="E28" s="61">
        <v>1811</v>
      </c>
      <c r="F28" s="61">
        <v>1639</v>
      </c>
      <c r="G28" s="61">
        <v>1678</v>
      </c>
      <c r="H28" s="61">
        <v>1585</v>
      </c>
      <c r="I28" s="61">
        <v>1724</v>
      </c>
      <c r="J28" s="61">
        <v>1387</v>
      </c>
      <c r="K28" s="61">
        <v>1697</v>
      </c>
      <c r="L28" s="73">
        <v>1879</v>
      </c>
    </row>
    <row r="29" spans="1:12" s="64" customFormat="1" ht="15.75" x14ac:dyDescent="0.25">
      <c r="A29" s="79" t="s">
        <v>59</v>
      </c>
      <c r="B29" s="61">
        <v>4229</v>
      </c>
      <c r="C29" s="61">
        <v>3551</v>
      </c>
      <c r="D29" s="61">
        <v>2982</v>
      </c>
      <c r="E29" s="61">
        <v>2872</v>
      </c>
      <c r="F29" s="61">
        <v>2939</v>
      </c>
      <c r="G29" s="61">
        <v>3339</v>
      </c>
      <c r="H29" s="61">
        <v>3447</v>
      </c>
      <c r="I29" s="61">
        <f>3088</f>
        <v>3088</v>
      </c>
      <c r="J29" s="61">
        <v>3185</v>
      </c>
      <c r="K29" s="61">
        <v>3399</v>
      </c>
      <c r="L29" s="73">
        <v>2964</v>
      </c>
    </row>
    <row r="30" spans="1:12" ht="15.75" x14ac:dyDescent="0.25">
      <c r="A30" s="79" t="s">
        <v>56</v>
      </c>
      <c r="B30" s="61">
        <v>5562</v>
      </c>
      <c r="C30" s="61">
        <v>5731</v>
      </c>
      <c r="D30" s="61">
        <v>5592</v>
      </c>
      <c r="E30" s="61">
        <v>5365</v>
      </c>
      <c r="F30" s="61">
        <v>4895</v>
      </c>
      <c r="G30" s="61">
        <v>4638</v>
      </c>
      <c r="H30" s="61">
        <v>5307</v>
      </c>
      <c r="I30" s="61">
        <f>1180+3795</f>
        <v>4975</v>
      </c>
      <c r="J30" s="61">
        <v>4590</v>
      </c>
      <c r="K30" s="61">
        <v>4390</v>
      </c>
      <c r="L30" s="73">
        <v>4089</v>
      </c>
    </row>
    <row r="31" spans="1:12" ht="15.75" x14ac:dyDescent="0.25">
      <c r="A31" s="79" t="s">
        <v>46</v>
      </c>
      <c r="B31" s="61">
        <v>6002</v>
      </c>
      <c r="C31" s="61">
        <v>5525</v>
      </c>
      <c r="D31" s="61">
        <v>4422</v>
      </c>
      <c r="E31" s="61">
        <v>3527</v>
      </c>
      <c r="F31" s="61">
        <v>3691</v>
      </c>
      <c r="G31" s="61">
        <v>3902</v>
      </c>
      <c r="H31" s="61">
        <v>3917</v>
      </c>
      <c r="I31" s="61">
        <f>1784+2264</f>
        <v>4048</v>
      </c>
      <c r="J31" s="61">
        <v>4197</v>
      </c>
      <c r="K31" s="61">
        <v>4637</v>
      </c>
      <c r="L31" s="73">
        <v>4569</v>
      </c>
    </row>
    <row r="32" spans="1:12" s="64" customFormat="1" ht="15.75" x14ac:dyDescent="0.25">
      <c r="A32" s="81" t="s">
        <v>64</v>
      </c>
      <c r="B32" s="63">
        <f t="shared" ref="B32:J32" si="4">SUM(B27:B31)</f>
        <v>22581</v>
      </c>
      <c r="C32" s="74">
        <f t="shared" si="4"/>
        <v>21341</v>
      </c>
      <c r="D32" s="74">
        <f t="shared" si="4"/>
        <v>19565</v>
      </c>
      <c r="E32" s="74">
        <f t="shared" si="4"/>
        <v>18334</v>
      </c>
      <c r="F32" s="74">
        <f t="shared" si="4"/>
        <v>17613</v>
      </c>
      <c r="G32" s="74">
        <f t="shared" si="4"/>
        <v>18193</v>
      </c>
      <c r="H32" s="74">
        <f t="shared" si="4"/>
        <v>18761</v>
      </c>
      <c r="I32" s="74">
        <f>SUM(I27:I31)</f>
        <v>17877</v>
      </c>
      <c r="J32" s="74">
        <f t="shared" si="4"/>
        <v>17699</v>
      </c>
      <c r="K32" s="74">
        <v>17999</v>
      </c>
      <c r="L32" s="94">
        <f>SUM(L27:L31)</f>
        <v>16914</v>
      </c>
    </row>
    <row r="33" spans="1:12" ht="15.75" x14ac:dyDescent="0.25">
      <c r="A33" s="82" t="s">
        <v>23</v>
      </c>
      <c r="B33" s="65">
        <f>1771+2436+2061</f>
        <v>6268</v>
      </c>
      <c r="C33" s="65">
        <v>5967</v>
      </c>
      <c r="D33" s="65">
        <v>6424</v>
      </c>
      <c r="E33" s="65">
        <v>6407</v>
      </c>
      <c r="F33" s="65">
        <v>5809</v>
      </c>
      <c r="G33" s="65">
        <v>5574</v>
      </c>
      <c r="H33" s="65">
        <v>5097</v>
      </c>
      <c r="I33" s="65">
        <v>5119</v>
      </c>
      <c r="J33" s="65">
        <v>4793</v>
      </c>
      <c r="K33" s="65">
        <v>4576</v>
      </c>
      <c r="L33" s="95">
        <v>4482</v>
      </c>
    </row>
    <row r="34" spans="1:12" ht="16.5" thickBot="1" x14ac:dyDescent="0.3">
      <c r="A34" s="91" t="s">
        <v>47</v>
      </c>
      <c r="B34" s="66">
        <f t="shared" ref="B34:J34" si="5">B33+B32+B26+B16+B10</f>
        <v>108367</v>
      </c>
      <c r="C34" s="76">
        <f t="shared" si="5"/>
        <v>104548</v>
      </c>
      <c r="D34" s="76">
        <f t="shared" si="5"/>
        <v>109208</v>
      </c>
      <c r="E34" s="76">
        <f t="shared" si="5"/>
        <v>117269</v>
      </c>
      <c r="F34" s="76">
        <f t="shared" si="5"/>
        <v>119094</v>
      </c>
      <c r="G34" s="76">
        <f t="shared" si="5"/>
        <v>115422</v>
      </c>
      <c r="H34" s="76">
        <f t="shared" si="5"/>
        <v>101175</v>
      </c>
      <c r="I34" s="76">
        <f t="shared" si="5"/>
        <v>94521</v>
      </c>
      <c r="J34" s="76">
        <f t="shared" si="5"/>
        <v>92773</v>
      </c>
      <c r="K34" s="76">
        <v>91722</v>
      </c>
      <c r="L34" s="77">
        <f>L33+L32+L26+L16+L10</f>
        <v>88622</v>
      </c>
    </row>
    <row r="35" spans="1:12" ht="13.5" thickTop="1" x14ac:dyDescent="0.2">
      <c r="A35" s="67" t="s">
        <v>68</v>
      </c>
    </row>
    <row r="36" spans="1:12" x14ac:dyDescent="0.2">
      <c r="A36" s="68" t="s">
        <v>69</v>
      </c>
    </row>
    <row r="38" spans="1:12" x14ac:dyDescent="0.2"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</sheetData>
  <sortState ref="A11:L15">
    <sortCondition ref="A11:A15"/>
  </sortState>
  <mergeCells count="4">
    <mergeCell ref="A2:L2"/>
    <mergeCell ref="A1:L1"/>
    <mergeCell ref="A3:L3"/>
    <mergeCell ref="A4:L4"/>
  </mergeCells>
  <pageMargins left="0.2" right="0" top="0.5" bottom="0.75" header="0.3" footer="0.3"/>
  <pageSetup scale="93" orientation="landscape" r:id="rId1"/>
  <ignoredErrors>
    <ignoredError sqref="K16" formulaRange="1"/>
    <ignoredError sqref="I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Prior to Phase 3</vt:lpstr>
      <vt:lpstr>Current Organization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2022-09-19T14:52:33Z</cp:lastPrinted>
  <dcterms:created xsi:type="dcterms:W3CDTF">2006-01-30T15:02:25Z</dcterms:created>
  <dcterms:modified xsi:type="dcterms:W3CDTF">2023-02-20T15:43:23Z</dcterms:modified>
</cp:coreProperties>
</file>