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erm Census HC_CRHR_Change\ProgramCode\Fall\"/>
    </mc:Choice>
  </mc:AlternateContent>
  <xr:revisionPtr revIDLastSave="0" documentId="13_ncr:1_{DB2E3487-3919-473D-8C03-3B2D5C6D1A33}" xr6:coauthVersionLast="36" xr6:coauthVersionMax="36" xr10:uidLastSave="{00000000-0000-0000-0000-000000000000}"/>
  <bookViews>
    <workbookView xWindow="0" yWindow="240" windowWidth="8196" windowHeight="3852" tabRatio="512" xr2:uid="{00000000-000D-0000-FFFF-FFFF00000000}"/>
  </bookViews>
  <sheets>
    <sheet name="All Programs" sheetId="1" r:id="rId1"/>
    <sheet name="CBM" sheetId="2" r:id="rId2"/>
    <sheet name="EHS" sheetId="3" r:id="rId3"/>
    <sheet name="LAS" sheetId="4" r:id="rId4"/>
    <sheet name="PAA" sheetId="5" r:id="rId5"/>
    <sheet name="VCAA" sheetId="6" r:id="rId6"/>
    <sheet name="check" sheetId="7" state="hidden" r:id="rId7"/>
  </sheets>
  <definedNames>
    <definedName name="_xlnm.Print_Area" localSheetId="1">CBM!$A$1:$L$57</definedName>
    <definedName name="_xlnm.Print_Area" localSheetId="2">EHS!$A$1:$M$61</definedName>
    <definedName name="_xlnm.Print_Area" localSheetId="3">LAS!$A$1:$M$106</definedName>
    <definedName name="_xlnm.Print_Area" localSheetId="4">PAA!$A$1:$M$98</definedName>
    <definedName name="_xlnm.Print_Area" localSheetId="5">VCAA!$A$1:$M$12</definedName>
    <definedName name="_xlnm.Print_Titles" localSheetId="0">'All Programs'!$4:$4</definedName>
    <definedName name="_xlnm.Print_Titles" localSheetId="1">CBM!$4:$4</definedName>
    <definedName name="_xlnm.Print_Titles" localSheetId="2">EHS!$3:$3</definedName>
    <definedName name="_xlnm.Print_Titles" localSheetId="3">LAS!$4:$4</definedName>
    <definedName name="_xlnm.Print_Titles" localSheetId="4">PAA!$4:$4</definedName>
    <definedName name="_xlnm.Print_Titles" localSheetId="5">VCAA!$3:$3</definedName>
  </definedNames>
  <calcPr calcId="191029"/>
</workbook>
</file>

<file path=xl/calcChain.xml><?xml version="1.0" encoding="utf-8"?>
<calcChain xmlns="http://schemas.openxmlformats.org/spreadsheetml/2006/main">
  <c r="J39" i="4" l="1"/>
  <c r="L39" i="4"/>
  <c r="L272" i="1"/>
  <c r="K272" i="1"/>
  <c r="J272" i="1"/>
  <c r="I272" i="1"/>
  <c r="L260" i="1"/>
  <c r="K260" i="1"/>
  <c r="J260" i="1"/>
  <c r="I260" i="1"/>
  <c r="L167" i="1"/>
  <c r="K167" i="1"/>
  <c r="J167" i="1"/>
  <c r="I167" i="1"/>
  <c r="L75" i="1"/>
  <c r="K75" i="1"/>
  <c r="J75" i="1"/>
  <c r="I75" i="1"/>
  <c r="H283" i="1"/>
  <c r="G283" i="1"/>
  <c r="F283" i="1"/>
  <c r="E283" i="1"/>
  <c r="D283" i="1"/>
  <c r="C283" i="1"/>
  <c r="L56" i="3"/>
  <c r="K56" i="3"/>
  <c r="J56" i="3"/>
  <c r="I56" i="3"/>
  <c r="H56" i="3"/>
  <c r="G56" i="3"/>
  <c r="E56" i="3"/>
  <c r="D56" i="3"/>
  <c r="C56" i="3"/>
  <c r="F56" i="3"/>
  <c r="L282" i="1"/>
  <c r="M56" i="3" s="1"/>
  <c r="J282" i="1"/>
  <c r="K8" i="2"/>
  <c r="J8" i="2"/>
  <c r="I8" i="2"/>
  <c r="H8" i="2"/>
  <c r="G8" i="2"/>
  <c r="F8" i="2"/>
  <c r="E8" i="2"/>
  <c r="D8" i="2"/>
  <c r="C8" i="2"/>
  <c r="L78" i="1"/>
  <c r="L8" i="2" s="1"/>
  <c r="J78" i="1"/>
  <c r="L58" i="5"/>
  <c r="K58" i="5"/>
  <c r="J58" i="5"/>
  <c r="I58" i="5"/>
  <c r="H58" i="5"/>
  <c r="G58" i="5"/>
  <c r="F58" i="5"/>
  <c r="E58" i="5"/>
  <c r="D58" i="5"/>
  <c r="C58" i="5"/>
  <c r="L126" i="1"/>
  <c r="M58" i="5" s="1"/>
  <c r="J126" i="1"/>
  <c r="L52" i="5"/>
  <c r="J52" i="5"/>
  <c r="I52" i="5"/>
  <c r="H52" i="5"/>
  <c r="G52" i="5"/>
  <c r="F52" i="5"/>
  <c r="E52" i="5"/>
  <c r="D52" i="5"/>
  <c r="C52" i="5"/>
  <c r="L51" i="5"/>
  <c r="J51" i="5"/>
  <c r="I51" i="5"/>
  <c r="H51" i="5"/>
  <c r="G51" i="5"/>
  <c r="F51" i="5"/>
  <c r="E51" i="5"/>
  <c r="D51" i="5"/>
  <c r="C51" i="5"/>
  <c r="L48" i="3"/>
  <c r="J48" i="3"/>
  <c r="I48" i="3"/>
  <c r="H48" i="3"/>
  <c r="G48" i="3"/>
  <c r="E48" i="3"/>
  <c r="D48" i="3"/>
  <c r="C48" i="3"/>
  <c r="H180" i="1"/>
  <c r="L180" i="1" s="1"/>
  <c r="M49" i="3" s="1"/>
  <c r="G180" i="1"/>
  <c r="F180" i="1"/>
  <c r="E180" i="1"/>
  <c r="D180" i="1"/>
  <c r="C180" i="1"/>
  <c r="B180" i="1"/>
  <c r="L179" i="1"/>
  <c r="M48" i="3" s="1"/>
  <c r="J179" i="1"/>
  <c r="K48" i="3" s="1"/>
  <c r="K23" i="2"/>
  <c r="I23" i="2"/>
  <c r="K22" i="2"/>
  <c r="J22" i="2"/>
  <c r="I22" i="2"/>
  <c r="H23" i="2"/>
  <c r="G23" i="2"/>
  <c r="F23" i="2"/>
  <c r="E23" i="2"/>
  <c r="D23" i="2"/>
  <c r="C23" i="2"/>
  <c r="L155" i="1"/>
  <c r="L23" i="2" s="1"/>
  <c r="J155" i="1"/>
  <c r="J23" i="2" s="1"/>
  <c r="L37" i="4"/>
  <c r="K37" i="4"/>
  <c r="J37" i="4"/>
  <c r="I37" i="4"/>
  <c r="H37" i="4"/>
  <c r="G37" i="4"/>
  <c r="F37" i="4"/>
  <c r="E37" i="4"/>
  <c r="D37" i="4"/>
  <c r="C37" i="4"/>
  <c r="L148" i="1"/>
  <c r="M37" i="4" s="1"/>
  <c r="J148" i="1"/>
  <c r="L157" i="1"/>
  <c r="K157" i="1"/>
  <c r="J157" i="1"/>
  <c r="I157" i="1"/>
  <c r="L156" i="1"/>
  <c r="K156" i="1"/>
  <c r="K24" i="2" s="1"/>
  <c r="J156" i="1"/>
  <c r="I156" i="1"/>
  <c r="I24" i="2" s="1"/>
  <c r="L154" i="1"/>
  <c r="L22" i="2" s="1"/>
  <c r="J154" i="1"/>
  <c r="L145" i="1"/>
  <c r="K145" i="1"/>
  <c r="J145" i="1"/>
  <c r="I145" i="1"/>
  <c r="L134" i="1"/>
  <c r="K134" i="1"/>
  <c r="J134" i="1"/>
  <c r="I134" i="1"/>
  <c r="L185" i="1"/>
  <c r="J185" i="1"/>
  <c r="L45" i="5"/>
  <c r="K45" i="5"/>
  <c r="J45" i="5"/>
  <c r="I45" i="5"/>
  <c r="H45" i="5"/>
  <c r="G45" i="5"/>
  <c r="F45" i="5"/>
  <c r="E45" i="5"/>
  <c r="D45" i="5"/>
  <c r="C45" i="5"/>
  <c r="L91" i="1"/>
  <c r="M45" i="5" s="1"/>
  <c r="J91" i="1"/>
  <c r="L90" i="1"/>
  <c r="K90" i="1"/>
  <c r="J90" i="1"/>
  <c r="I90" i="1"/>
  <c r="L79" i="1"/>
  <c r="J79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25" i="1"/>
  <c r="J25" i="1"/>
  <c r="L12" i="1"/>
  <c r="J12" i="1"/>
  <c r="J180" i="1" l="1"/>
  <c r="K49" i="3" s="1"/>
  <c r="K180" i="1"/>
  <c r="L49" i="3" s="1"/>
  <c r="I180" i="1"/>
  <c r="J49" i="3" s="1"/>
  <c r="G274" i="1"/>
  <c r="G268" i="1"/>
  <c r="G262" i="1"/>
  <c r="G257" i="1"/>
  <c r="G250" i="1"/>
  <c r="G241" i="1"/>
  <c r="G233" i="1"/>
  <c r="G223" i="1"/>
  <c r="G217" i="1"/>
  <c r="G212" i="1"/>
  <c r="G208" i="1"/>
  <c r="G202" i="1"/>
  <c r="G198" i="1"/>
  <c r="G193" i="1"/>
  <c r="G187" i="1"/>
  <c r="G176" i="1"/>
  <c r="G172" i="1"/>
  <c r="G168" i="1"/>
  <c r="G160" i="1"/>
  <c r="G130" i="1"/>
  <c r="G113" i="1"/>
  <c r="G108" i="1"/>
  <c r="G104" i="1"/>
  <c r="G100" i="1"/>
  <c r="G94" i="1"/>
  <c r="G86" i="1"/>
  <c r="G80" i="1"/>
  <c r="G71" i="1"/>
  <c r="G65" i="1"/>
  <c r="G61" i="1"/>
  <c r="G57" i="1"/>
  <c r="G49" i="1"/>
  <c r="G43" i="1"/>
  <c r="G37" i="1"/>
  <c r="G20" i="1"/>
  <c r="G15" i="1"/>
  <c r="F274" i="1"/>
  <c r="F268" i="1"/>
  <c r="F262" i="1"/>
  <c r="F257" i="1"/>
  <c r="F250" i="1"/>
  <c r="F241" i="1"/>
  <c r="F233" i="1"/>
  <c r="F223" i="1"/>
  <c r="F217" i="1"/>
  <c r="F212" i="1"/>
  <c r="F208" i="1"/>
  <c r="F202" i="1"/>
  <c r="F198" i="1"/>
  <c r="F193" i="1"/>
  <c r="F187" i="1"/>
  <c r="F176" i="1"/>
  <c r="F172" i="1"/>
  <c r="F168" i="1"/>
  <c r="F160" i="1"/>
  <c r="F130" i="1"/>
  <c r="F113" i="1"/>
  <c r="F108" i="1"/>
  <c r="F104" i="1"/>
  <c r="F100" i="1"/>
  <c r="F94" i="1"/>
  <c r="F86" i="1"/>
  <c r="F80" i="1"/>
  <c r="F71" i="1"/>
  <c r="F65" i="1"/>
  <c r="F61" i="1"/>
  <c r="F57" i="1"/>
  <c r="F49" i="1"/>
  <c r="F43" i="1"/>
  <c r="F37" i="1"/>
  <c r="F20" i="1"/>
  <c r="F15" i="1"/>
  <c r="D274" i="1"/>
  <c r="D268" i="1"/>
  <c r="D262" i="1"/>
  <c r="D257" i="1"/>
  <c r="D250" i="1"/>
  <c r="D241" i="1"/>
  <c r="D233" i="1"/>
  <c r="D223" i="1"/>
  <c r="D217" i="1"/>
  <c r="D212" i="1"/>
  <c r="D208" i="1"/>
  <c r="D202" i="1"/>
  <c r="D198" i="1"/>
  <c r="D193" i="1"/>
  <c r="D187" i="1"/>
  <c r="D176" i="1"/>
  <c r="D172" i="1"/>
  <c r="D168" i="1"/>
  <c r="D160" i="1"/>
  <c r="D130" i="1"/>
  <c r="D113" i="1"/>
  <c r="D108" i="1"/>
  <c r="D104" i="1"/>
  <c r="D100" i="1"/>
  <c r="D94" i="1"/>
  <c r="D86" i="1"/>
  <c r="D80" i="1"/>
  <c r="D71" i="1"/>
  <c r="D65" i="1"/>
  <c r="D61" i="1"/>
  <c r="D57" i="1"/>
  <c r="D49" i="1"/>
  <c r="D43" i="1"/>
  <c r="D37" i="1"/>
  <c r="D20" i="1"/>
  <c r="D15" i="1"/>
  <c r="C274" i="1"/>
  <c r="C268" i="1"/>
  <c r="C262" i="1"/>
  <c r="C257" i="1"/>
  <c r="C250" i="1"/>
  <c r="C241" i="1"/>
  <c r="C233" i="1"/>
  <c r="C223" i="1"/>
  <c r="C217" i="1"/>
  <c r="C212" i="1"/>
  <c r="C208" i="1"/>
  <c r="C202" i="1"/>
  <c r="C198" i="1"/>
  <c r="C193" i="1"/>
  <c r="C187" i="1"/>
  <c r="C176" i="1"/>
  <c r="C172" i="1"/>
  <c r="C168" i="1"/>
  <c r="C160" i="1"/>
  <c r="C130" i="1"/>
  <c r="C113" i="1"/>
  <c r="C108" i="1"/>
  <c r="C104" i="1"/>
  <c r="C100" i="1"/>
  <c r="C94" i="1"/>
  <c r="C86" i="1"/>
  <c r="C80" i="1"/>
  <c r="C71" i="1"/>
  <c r="C65" i="1"/>
  <c r="C61" i="1"/>
  <c r="C57" i="1"/>
  <c r="C49" i="1"/>
  <c r="C43" i="1"/>
  <c r="C37" i="1"/>
  <c r="C20" i="1"/>
  <c r="C15" i="1"/>
  <c r="G287" i="1" l="1"/>
  <c r="D287" i="1"/>
  <c r="F287" i="1"/>
  <c r="G162" i="1"/>
  <c r="C162" i="1"/>
  <c r="D162" i="1"/>
  <c r="F162" i="1"/>
  <c r="D295" i="1"/>
  <c r="D294" i="1"/>
  <c r="D293" i="1"/>
  <c r="D292" i="1"/>
  <c r="F289" i="1" l="1"/>
  <c r="D289" i="1"/>
  <c r="G289" i="1"/>
  <c r="D296" i="1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L19" i="5"/>
  <c r="J19" i="5"/>
  <c r="I19" i="5"/>
  <c r="H19" i="5"/>
  <c r="G19" i="5"/>
  <c r="F19" i="5"/>
  <c r="E19" i="5"/>
  <c r="D19" i="5"/>
  <c r="C19" i="5"/>
  <c r="L18" i="5"/>
  <c r="J18" i="5"/>
  <c r="I18" i="5"/>
  <c r="H18" i="5"/>
  <c r="G18" i="5"/>
  <c r="F18" i="5"/>
  <c r="E18" i="5"/>
  <c r="D18" i="5"/>
  <c r="C18" i="5"/>
  <c r="L17" i="5"/>
  <c r="J17" i="5"/>
  <c r="I17" i="5"/>
  <c r="H17" i="5"/>
  <c r="G17" i="5"/>
  <c r="F17" i="5"/>
  <c r="E17" i="5"/>
  <c r="D17" i="5"/>
  <c r="C17" i="5"/>
  <c r="L16" i="5"/>
  <c r="J16" i="5"/>
  <c r="I16" i="5"/>
  <c r="H16" i="5"/>
  <c r="G16" i="5"/>
  <c r="F16" i="5"/>
  <c r="E16" i="5"/>
  <c r="D16" i="5"/>
  <c r="C16" i="5"/>
  <c r="H37" i="1"/>
  <c r="E37" i="1"/>
  <c r="L36" i="1"/>
  <c r="M21" i="5" s="1"/>
  <c r="K36" i="1"/>
  <c r="L21" i="5" s="1"/>
  <c r="J36" i="1"/>
  <c r="K21" i="5" s="1"/>
  <c r="I36" i="1"/>
  <c r="J21" i="5" s="1"/>
  <c r="L35" i="1"/>
  <c r="M20" i="5" s="1"/>
  <c r="K35" i="1"/>
  <c r="L20" i="5" s="1"/>
  <c r="J35" i="1"/>
  <c r="K20" i="5" s="1"/>
  <c r="I35" i="1"/>
  <c r="J20" i="5" s="1"/>
  <c r="M19" i="5"/>
  <c r="K19" i="5"/>
  <c r="M18" i="5"/>
  <c r="K18" i="5"/>
  <c r="M17" i="5"/>
  <c r="K17" i="5"/>
  <c r="M16" i="5"/>
  <c r="K16" i="5"/>
  <c r="L144" i="1"/>
  <c r="J144" i="1"/>
  <c r="L138" i="1"/>
  <c r="J138" i="1"/>
  <c r="L22" i="4" l="1"/>
  <c r="J22" i="4"/>
  <c r="I22" i="4"/>
  <c r="H22" i="4"/>
  <c r="G22" i="4"/>
  <c r="E22" i="4"/>
  <c r="D22" i="4"/>
  <c r="C22" i="4"/>
  <c r="M22" i="4"/>
  <c r="K22" i="4"/>
  <c r="L94" i="4"/>
  <c r="J94" i="4"/>
  <c r="I94" i="4"/>
  <c r="H94" i="4"/>
  <c r="G94" i="4"/>
  <c r="F94" i="4"/>
  <c r="E94" i="4"/>
  <c r="D94" i="4"/>
  <c r="C94" i="4"/>
  <c r="M94" i="4"/>
  <c r="K94" i="4"/>
  <c r="L44" i="4"/>
  <c r="J44" i="4"/>
  <c r="I44" i="4"/>
  <c r="H44" i="4"/>
  <c r="G44" i="4"/>
  <c r="F44" i="4"/>
  <c r="E44" i="4"/>
  <c r="D44" i="4"/>
  <c r="C44" i="4"/>
  <c r="H168" i="1"/>
  <c r="E168" i="1"/>
  <c r="M44" i="4"/>
  <c r="K44" i="4"/>
  <c r="K25" i="2"/>
  <c r="I25" i="2"/>
  <c r="H25" i="2"/>
  <c r="G25" i="2"/>
  <c r="F25" i="2"/>
  <c r="E25" i="2"/>
  <c r="D25" i="2"/>
  <c r="C25" i="2"/>
  <c r="L25" i="2"/>
  <c r="J25" i="2"/>
  <c r="H24" i="2"/>
  <c r="G24" i="2"/>
  <c r="F24" i="2"/>
  <c r="E24" i="2"/>
  <c r="D24" i="2"/>
  <c r="C24" i="2"/>
  <c r="L24" i="2"/>
  <c r="J24" i="2"/>
  <c r="I168" i="1" l="1"/>
  <c r="J168" i="1"/>
  <c r="L168" i="1"/>
  <c r="K168" i="1"/>
  <c r="L44" i="5"/>
  <c r="J44" i="5"/>
  <c r="I44" i="5"/>
  <c r="H44" i="5"/>
  <c r="G44" i="5"/>
  <c r="F44" i="5"/>
  <c r="E44" i="5"/>
  <c r="D44" i="5"/>
  <c r="C44" i="5"/>
  <c r="M44" i="5"/>
  <c r="K44" i="5"/>
  <c r="L229" i="1"/>
  <c r="K229" i="1"/>
  <c r="J229" i="1"/>
  <c r="I229" i="1"/>
  <c r="L221" i="1"/>
  <c r="K221" i="1"/>
  <c r="J221" i="1"/>
  <c r="I221" i="1"/>
  <c r="L184" i="1"/>
  <c r="J184" i="1"/>
  <c r="L124" i="1" l="1"/>
  <c r="K124" i="1"/>
  <c r="J124" i="1"/>
  <c r="I124" i="1"/>
  <c r="L122" i="1"/>
  <c r="K122" i="1"/>
  <c r="J122" i="1"/>
  <c r="I122" i="1"/>
  <c r="L40" i="3" l="1"/>
  <c r="J40" i="3"/>
  <c r="L239" i="1"/>
  <c r="K239" i="1"/>
  <c r="J239" i="1"/>
  <c r="I239" i="1"/>
  <c r="L235" i="1"/>
  <c r="K235" i="1"/>
  <c r="J235" i="1"/>
  <c r="I235" i="1"/>
  <c r="L186" i="1"/>
  <c r="J186" i="1"/>
  <c r="L178" i="1"/>
  <c r="M47" i="3" s="1"/>
  <c r="K178" i="1"/>
  <c r="L47" i="3" s="1"/>
  <c r="J178" i="1"/>
  <c r="K47" i="3" s="1"/>
  <c r="I178" i="1"/>
  <c r="J47" i="3" s="1"/>
  <c r="L139" i="1"/>
  <c r="M38" i="3" s="1"/>
  <c r="K139" i="1"/>
  <c r="L38" i="3" s="1"/>
  <c r="J139" i="1"/>
  <c r="K38" i="3" s="1"/>
  <c r="I139" i="1"/>
  <c r="J38" i="3" s="1"/>
  <c r="L150" i="1"/>
  <c r="J150" i="1"/>
  <c r="L110" i="1"/>
  <c r="J110" i="1"/>
  <c r="L69" i="1"/>
  <c r="J69" i="1"/>
  <c r="L48" i="1"/>
  <c r="K48" i="1"/>
  <c r="J48" i="1"/>
  <c r="I48" i="1"/>
  <c r="L47" i="1"/>
  <c r="K47" i="1"/>
  <c r="J47" i="1"/>
  <c r="I47" i="1"/>
  <c r="L46" i="1"/>
  <c r="K46" i="1"/>
  <c r="J46" i="1"/>
  <c r="I46" i="1"/>
  <c r="L18" i="1"/>
  <c r="K18" i="1"/>
  <c r="J18" i="1"/>
  <c r="I18" i="1"/>
  <c r="I40" i="3"/>
  <c r="H40" i="3"/>
  <c r="G40" i="3"/>
  <c r="E40" i="3"/>
  <c r="D40" i="3"/>
  <c r="C40" i="3"/>
  <c r="L151" i="1"/>
  <c r="M40" i="3" s="1"/>
  <c r="J151" i="1"/>
  <c r="K40" i="3" s="1"/>
  <c r="L92" i="5"/>
  <c r="J92" i="5"/>
  <c r="I92" i="5"/>
  <c r="H92" i="5"/>
  <c r="G92" i="5"/>
  <c r="F92" i="5"/>
  <c r="E92" i="5"/>
  <c r="D92" i="5"/>
  <c r="C92" i="5"/>
  <c r="L91" i="5"/>
  <c r="J91" i="5"/>
  <c r="I91" i="5"/>
  <c r="H91" i="5"/>
  <c r="G91" i="5"/>
  <c r="F91" i="5"/>
  <c r="E91" i="5"/>
  <c r="D91" i="5"/>
  <c r="C91" i="5"/>
  <c r="M92" i="5"/>
  <c r="K92" i="5"/>
  <c r="L220" i="1"/>
  <c r="M91" i="5" s="1"/>
  <c r="J220" i="1"/>
  <c r="K91" i="5" s="1"/>
  <c r="L216" i="1"/>
  <c r="K216" i="1"/>
  <c r="J216" i="1"/>
  <c r="I216" i="1"/>
  <c r="L93" i="5"/>
  <c r="J93" i="5"/>
  <c r="I93" i="5"/>
  <c r="H93" i="5"/>
  <c r="G93" i="5"/>
  <c r="E93" i="5"/>
  <c r="D93" i="5"/>
  <c r="C93" i="5"/>
  <c r="H223" i="1"/>
  <c r="E223" i="1"/>
  <c r="L222" i="1"/>
  <c r="M93" i="5" s="1"/>
  <c r="J222" i="1"/>
  <c r="K93" i="5" s="1"/>
  <c r="J223" i="1" l="1"/>
  <c r="K223" i="1"/>
  <c r="L223" i="1"/>
  <c r="I223" i="1"/>
  <c r="I83" i="4" l="1"/>
  <c r="H83" i="4"/>
  <c r="G83" i="4"/>
  <c r="F83" i="4"/>
  <c r="E83" i="4"/>
  <c r="D83" i="4"/>
  <c r="C83" i="4"/>
  <c r="H241" i="1"/>
  <c r="E241" i="1"/>
  <c r="L240" i="1"/>
  <c r="M83" i="4" s="1"/>
  <c r="K240" i="1"/>
  <c r="L83" i="4" s="1"/>
  <c r="J240" i="1"/>
  <c r="K83" i="4" s="1"/>
  <c r="I240" i="1"/>
  <c r="J83" i="4" s="1"/>
  <c r="I90" i="5"/>
  <c r="I94" i="5" s="1"/>
  <c r="H90" i="5"/>
  <c r="H94" i="5" s="1"/>
  <c r="G90" i="5"/>
  <c r="G94" i="5" s="1"/>
  <c r="F90" i="5"/>
  <c r="F94" i="5" s="1"/>
  <c r="E90" i="5"/>
  <c r="E94" i="5" s="1"/>
  <c r="D90" i="5"/>
  <c r="D94" i="5" s="1"/>
  <c r="C90" i="5"/>
  <c r="C94" i="5" s="1"/>
  <c r="L219" i="1"/>
  <c r="M90" i="5" s="1"/>
  <c r="K219" i="1"/>
  <c r="L90" i="5" s="1"/>
  <c r="J219" i="1"/>
  <c r="K90" i="5" s="1"/>
  <c r="I219" i="1"/>
  <c r="J90" i="5" s="1"/>
  <c r="I6" i="3"/>
  <c r="H6" i="3"/>
  <c r="G6" i="3"/>
  <c r="F6" i="3"/>
  <c r="E6" i="3"/>
  <c r="D6" i="3"/>
  <c r="C6" i="3"/>
  <c r="M6" i="3"/>
  <c r="L6" i="3"/>
  <c r="K6" i="3"/>
  <c r="J6" i="3"/>
  <c r="M94" i="5" l="1"/>
  <c r="L94" i="5"/>
  <c r="K94" i="5"/>
  <c r="J94" i="5"/>
  <c r="L232" i="1"/>
  <c r="K232" i="1"/>
  <c r="J232" i="1"/>
  <c r="I232" i="1"/>
  <c r="L171" i="1"/>
  <c r="K171" i="1"/>
  <c r="J171" i="1"/>
  <c r="I171" i="1"/>
  <c r="L107" i="1"/>
  <c r="K107" i="1"/>
  <c r="J107" i="1"/>
  <c r="I107" i="1"/>
  <c r="L106" i="1"/>
  <c r="K106" i="1"/>
  <c r="J106" i="1"/>
  <c r="I106" i="1"/>
  <c r="L19" i="1"/>
  <c r="K19" i="1"/>
  <c r="J19" i="1"/>
  <c r="I19" i="1"/>
  <c r="L153" i="1"/>
  <c r="K153" i="1"/>
  <c r="J153" i="1"/>
  <c r="I153" i="1"/>
  <c r="L142" i="1"/>
  <c r="J142" i="1"/>
  <c r="L261" i="1"/>
  <c r="K261" i="1"/>
  <c r="J261" i="1"/>
  <c r="I261" i="1"/>
  <c r="L256" i="1"/>
  <c r="J256" i="1"/>
  <c r="L255" i="1"/>
  <c r="K255" i="1"/>
  <c r="J255" i="1"/>
  <c r="I255" i="1"/>
  <c r="L247" i="1"/>
  <c r="K247" i="1"/>
  <c r="J247" i="1"/>
  <c r="I247" i="1"/>
  <c r="L246" i="1"/>
  <c r="K246" i="1"/>
  <c r="J246" i="1"/>
  <c r="I246" i="1"/>
  <c r="L196" i="1"/>
  <c r="J196" i="1"/>
  <c r="L197" i="1"/>
  <c r="J197" i="1"/>
  <c r="L128" i="1"/>
  <c r="K128" i="1"/>
  <c r="J128" i="1"/>
  <c r="I128" i="1"/>
  <c r="L121" i="1"/>
  <c r="J121" i="1"/>
  <c r="L120" i="1"/>
  <c r="J120" i="1"/>
  <c r="L118" i="1"/>
  <c r="J118" i="1"/>
  <c r="L45" i="1"/>
  <c r="K45" i="1"/>
  <c r="J45" i="1"/>
  <c r="I45" i="1"/>
  <c r="L11" i="1"/>
  <c r="K11" i="1"/>
  <c r="J11" i="1"/>
  <c r="I11" i="1"/>
  <c r="L39" i="3" l="1"/>
  <c r="J39" i="3"/>
  <c r="I39" i="3"/>
  <c r="H39" i="3"/>
  <c r="G39" i="3"/>
  <c r="F39" i="3"/>
  <c r="E39" i="3"/>
  <c r="D39" i="3"/>
  <c r="C39" i="3"/>
  <c r="L140" i="1"/>
  <c r="J140" i="1"/>
  <c r="I38" i="3"/>
  <c r="H38" i="3"/>
  <c r="G38" i="3"/>
  <c r="F38" i="3"/>
  <c r="E38" i="3"/>
  <c r="D38" i="3"/>
  <c r="C38" i="3"/>
  <c r="H22" i="2"/>
  <c r="G22" i="2"/>
  <c r="F22" i="2"/>
  <c r="E22" i="2"/>
  <c r="D22" i="2"/>
  <c r="C22" i="2"/>
  <c r="L82" i="4"/>
  <c r="J82" i="4"/>
  <c r="I82" i="4"/>
  <c r="H82" i="4"/>
  <c r="H84" i="4" s="1"/>
  <c r="G82" i="4"/>
  <c r="G84" i="4" s="1"/>
  <c r="F82" i="4"/>
  <c r="E82" i="4"/>
  <c r="E84" i="4" s="1"/>
  <c r="D82" i="4"/>
  <c r="D84" i="4" s="1"/>
  <c r="C82" i="4"/>
  <c r="C84" i="4" s="1"/>
  <c r="M82" i="4"/>
  <c r="K82" i="4"/>
  <c r="L83" i="5"/>
  <c r="J83" i="5"/>
  <c r="I83" i="5"/>
  <c r="H83" i="5"/>
  <c r="G83" i="5"/>
  <c r="E83" i="5"/>
  <c r="D83" i="5"/>
  <c r="C83" i="5"/>
  <c r="M83" i="5"/>
  <c r="K83" i="5"/>
  <c r="I47" i="3" l="1"/>
  <c r="I49" i="3" s="1"/>
  <c r="H47" i="3"/>
  <c r="H49" i="3" s="1"/>
  <c r="G47" i="3"/>
  <c r="G49" i="3" s="1"/>
  <c r="E47" i="3"/>
  <c r="E49" i="3" s="1"/>
  <c r="D47" i="3"/>
  <c r="D49" i="3" s="1"/>
  <c r="C47" i="3"/>
  <c r="C49" i="3" s="1"/>
  <c r="L13" i="3" l="1"/>
  <c r="J13" i="3"/>
  <c r="I13" i="3"/>
  <c r="H13" i="3"/>
  <c r="G13" i="3"/>
  <c r="F13" i="3"/>
  <c r="E13" i="3"/>
  <c r="D13" i="3"/>
  <c r="C13" i="3"/>
  <c r="L12" i="3"/>
  <c r="J12" i="3"/>
  <c r="I12" i="3"/>
  <c r="H12" i="3"/>
  <c r="G12" i="3"/>
  <c r="F12" i="3"/>
  <c r="E12" i="3"/>
  <c r="D12" i="3"/>
  <c r="C12" i="3"/>
  <c r="M13" i="3"/>
  <c r="K13" i="3"/>
  <c r="M12" i="3"/>
  <c r="K12" i="3"/>
  <c r="I8" i="4"/>
  <c r="H8" i="4"/>
  <c r="G8" i="4"/>
  <c r="F8" i="4"/>
  <c r="E8" i="4"/>
  <c r="D8" i="4"/>
  <c r="C8" i="4"/>
  <c r="B8" i="4"/>
  <c r="M8" i="4"/>
  <c r="L8" i="4"/>
  <c r="K8" i="4"/>
  <c r="J8" i="4"/>
  <c r="H274" i="1"/>
  <c r="H268" i="1"/>
  <c r="H262" i="1"/>
  <c r="H257" i="1"/>
  <c r="H250" i="1"/>
  <c r="H233" i="1"/>
  <c r="H217" i="1"/>
  <c r="H212" i="1"/>
  <c r="H208" i="1"/>
  <c r="H202" i="1"/>
  <c r="H198" i="1"/>
  <c r="H193" i="1"/>
  <c r="H187" i="1"/>
  <c r="H176" i="1"/>
  <c r="H172" i="1"/>
  <c r="H160" i="1"/>
  <c r="H130" i="1"/>
  <c r="H113" i="1"/>
  <c r="H108" i="1"/>
  <c r="H104" i="1"/>
  <c r="H100" i="1"/>
  <c r="H94" i="1"/>
  <c r="H86" i="1"/>
  <c r="H80" i="1"/>
  <c r="H71" i="1"/>
  <c r="H65" i="1"/>
  <c r="H61" i="1"/>
  <c r="H57" i="1"/>
  <c r="H49" i="1"/>
  <c r="H43" i="1"/>
  <c r="H20" i="1"/>
  <c r="H15" i="1"/>
  <c r="H287" i="1" l="1"/>
  <c r="H162" i="1"/>
  <c r="L108" i="1"/>
  <c r="K108" i="1"/>
  <c r="L273" i="1"/>
  <c r="K273" i="1"/>
  <c r="J273" i="1"/>
  <c r="I273" i="1"/>
  <c r="L95" i="4" l="1"/>
  <c r="J95" i="4"/>
  <c r="I95" i="4"/>
  <c r="H95" i="4"/>
  <c r="G95" i="4"/>
  <c r="F95" i="4"/>
  <c r="E95" i="4"/>
  <c r="D95" i="4"/>
  <c r="C95" i="4"/>
  <c r="L262" i="1"/>
  <c r="K262" i="1"/>
  <c r="E262" i="1"/>
  <c r="M95" i="4"/>
  <c r="K95" i="4"/>
  <c r="I262" i="1" l="1"/>
  <c r="J262" i="1"/>
  <c r="L5" i="3"/>
  <c r="J5" i="3"/>
  <c r="I5" i="3"/>
  <c r="H5" i="3"/>
  <c r="G5" i="3"/>
  <c r="F5" i="3"/>
  <c r="E5" i="3"/>
  <c r="D5" i="3"/>
  <c r="C5" i="3"/>
  <c r="B5" i="3"/>
  <c r="M5" i="3"/>
  <c r="K5" i="3"/>
  <c r="L31" i="3"/>
  <c r="J31" i="3"/>
  <c r="I31" i="3"/>
  <c r="H31" i="3"/>
  <c r="G31" i="3"/>
  <c r="E31" i="3"/>
  <c r="D31" i="3"/>
  <c r="C31" i="3"/>
  <c r="F31" i="3"/>
  <c r="B31" i="3"/>
  <c r="M31" i="3"/>
  <c r="K31" i="3"/>
  <c r="L32" i="4"/>
  <c r="J31" i="4"/>
  <c r="L31" i="4"/>
  <c r="I31" i="4"/>
  <c r="H31" i="4"/>
  <c r="G31" i="4"/>
  <c r="F31" i="4"/>
  <c r="E31" i="4"/>
  <c r="D31" i="4"/>
  <c r="C31" i="4"/>
  <c r="L30" i="4"/>
  <c r="J30" i="4"/>
  <c r="I30" i="4"/>
  <c r="H30" i="4"/>
  <c r="G30" i="4"/>
  <c r="E30" i="4"/>
  <c r="D30" i="4"/>
  <c r="C30" i="4"/>
  <c r="F30" i="4"/>
  <c r="M31" i="4"/>
  <c r="K31" i="4"/>
  <c r="M30" i="4"/>
  <c r="K30" i="4"/>
  <c r="E108" i="1"/>
  <c r="B108" i="1"/>
  <c r="L9" i="4"/>
  <c r="J9" i="4"/>
  <c r="I9" i="4"/>
  <c r="H9" i="4"/>
  <c r="G9" i="4"/>
  <c r="F9" i="4"/>
  <c r="E9" i="4"/>
  <c r="D9" i="4"/>
  <c r="C9" i="4"/>
  <c r="B9" i="4"/>
  <c r="E20" i="1"/>
  <c r="J20" i="1" s="1"/>
  <c r="B20" i="1"/>
  <c r="M9" i="4"/>
  <c r="K9" i="4"/>
  <c r="K51" i="2"/>
  <c r="I51" i="2"/>
  <c r="H51" i="2"/>
  <c r="G51" i="2"/>
  <c r="F51" i="2"/>
  <c r="E51" i="2"/>
  <c r="D51" i="2"/>
  <c r="C51" i="2"/>
  <c r="L51" i="2"/>
  <c r="J51" i="2"/>
  <c r="K44" i="2"/>
  <c r="I44" i="2"/>
  <c r="H44" i="2"/>
  <c r="G44" i="2"/>
  <c r="F44" i="2"/>
  <c r="E44" i="2"/>
  <c r="D44" i="2"/>
  <c r="C44" i="2"/>
  <c r="K43" i="2"/>
  <c r="I43" i="2"/>
  <c r="H43" i="2"/>
  <c r="G43" i="2"/>
  <c r="F43" i="2"/>
  <c r="E43" i="2"/>
  <c r="D43" i="2"/>
  <c r="C43" i="2"/>
  <c r="L44" i="2"/>
  <c r="J44" i="2"/>
  <c r="L43" i="2"/>
  <c r="J43" i="2"/>
  <c r="L77" i="4"/>
  <c r="J77" i="4"/>
  <c r="I77" i="4"/>
  <c r="H77" i="4"/>
  <c r="G77" i="4"/>
  <c r="F77" i="4"/>
  <c r="E77" i="4"/>
  <c r="D77" i="4"/>
  <c r="C77" i="4"/>
  <c r="B77" i="4"/>
  <c r="E233" i="1"/>
  <c r="M77" i="4"/>
  <c r="K77" i="4"/>
  <c r="L89" i="4"/>
  <c r="J89" i="4"/>
  <c r="I89" i="4"/>
  <c r="H89" i="4"/>
  <c r="G89" i="4"/>
  <c r="F89" i="4"/>
  <c r="E89" i="4"/>
  <c r="D89" i="4"/>
  <c r="C89" i="4"/>
  <c r="B89" i="4"/>
  <c r="M89" i="4"/>
  <c r="K89" i="4"/>
  <c r="J108" i="1" l="1"/>
  <c r="I108" i="1"/>
  <c r="J32" i="4" s="1"/>
  <c r="D32" i="4"/>
  <c r="F32" i="4"/>
  <c r="E32" i="4"/>
  <c r="C32" i="4"/>
  <c r="L20" i="1"/>
  <c r="G32" i="4"/>
  <c r="H32" i="4"/>
  <c r="I20" i="1"/>
  <c r="I32" i="4"/>
  <c r="K20" i="1"/>
  <c r="L215" i="1"/>
  <c r="K215" i="1"/>
  <c r="J215" i="1"/>
  <c r="I215" i="1"/>
  <c r="M32" i="4" l="1"/>
  <c r="K32" i="4"/>
  <c r="L73" i="5"/>
  <c r="J73" i="5"/>
  <c r="I73" i="5"/>
  <c r="H73" i="5"/>
  <c r="G73" i="5"/>
  <c r="F73" i="5"/>
  <c r="E73" i="5"/>
  <c r="D73" i="5"/>
  <c r="C73" i="5"/>
  <c r="E172" i="1"/>
  <c r="M73" i="5"/>
  <c r="K73" i="5"/>
  <c r="L129" i="1"/>
  <c r="M34" i="4" s="1"/>
  <c r="L34" i="4"/>
  <c r="J129" i="1"/>
  <c r="K34" i="4" s="1"/>
  <c r="J34" i="4"/>
  <c r="L123" i="1"/>
  <c r="K123" i="1"/>
  <c r="J123" i="1"/>
  <c r="I123" i="1"/>
  <c r="L119" i="1"/>
  <c r="J119" i="1"/>
  <c r="I172" i="1" l="1"/>
  <c r="K172" i="1"/>
  <c r="J172" i="1"/>
  <c r="L172" i="1"/>
  <c r="H50" i="2" l="1"/>
  <c r="G50" i="2"/>
  <c r="F50" i="2"/>
  <c r="E50" i="2"/>
  <c r="D50" i="2"/>
  <c r="C50" i="2"/>
  <c r="B50" i="2"/>
  <c r="L271" i="1"/>
  <c r="L50" i="2" s="1"/>
  <c r="K271" i="1"/>
  <c r="K50" i="2" s="1"/>
  <c r="J271" i="1"/>
  <c r="J50" i="2" s="1"/>
  <c r="I271" i="1"/>
  <c r="I50" i="2" s="1"/>
  <c r="M86" i="5"/>
  <c r="L86" i="5"/>
  <c r="K86" i="5"/>
  <c r="J86" i="5"/>
  <c r="I86" i="5"/>
  <c r="H86" i="5"/>
  <c r="G86" i="5"/>
  <c r="F86" i="5"/>
  <c r="E86" i="5"/>
  <c r="D86" i="5"/>
  <c r="C86" i="5"/>
  <c r="L267" i="1"/>
  <c r="K267" i="1"/>
  <c r="J267" i="1"/>
  <c r="I267" i="1"/>
  <c r="L265" i="1"/>
  <c r="K265" i="1"/>
  <c r="J265" i="1"/>
  <c r="I265" i="1"/>
  <c r="L147" i="1"/>
  <c r="J147" i="1"/>
  <c r="L125" i="1"/>
  <c r="K125" i="1"/>
  <c r="J125" i="1"/>
  <c r="I125" i="1"/>
  <c r="K68" i="1"/>
  <c r="I68" i="1"/>
  <c r="L189" i="1" l="1"/>
  <c r="K189" i="1"/>
  <c r="J189" i="1"/>
  <c r="I189" i="1"/>
  <c r="L111" i="1"/>
  <c r="J111" i="1"/>
  <c r="L28" i="1"/>
  <c r="K28" i="1"/>
  <c r="J28" i="1"/>
  <c r="I28" i="1"/>
  <c r="L249" i="1"/>
  <c r="K249" i="1"/>
  <c r="J249" i="1"/>
  <c r="I249" i="1"/>
  <c r="L245" i="1"/>
  <c r="K245" i="1"/>
  <c r="J245" i="1"/>
  <c r="I245" i="1"/>
  <c r="L244" i="1"/>
  <c r="K244" i="1"/>
  <c r="J244" i="1"/>
  <c r="I244" i="1"/>
  <c r="L137" i="1"/>
  <c r="J137" i="1"/>
  <c r="L29" i="5" l="1"/>
  <c r="J29" i="5"/>
  <c r="I29" i="5"/>
  <c r="H29" i="5"/>
  <c r="G29" i="5"/>
  <c r="F29" i="5"/>
  <c r="E29" i="5"/>
  <c r="D29" i="5"/>
  <c r="C29" i="5"/>
  <c r="L68" i="1"/>
  <c r="M29" i="5" s="1"/>
  <c r="J68" i="1"/>
  <c r="K29" i="5" s="1"/>
  <c r="L101" i="4"/>
  <c r="K101" i="4"/>
  <c r="J101" i="4"/>
  <c r="I101" i="4"/>
  <c r="H101" i="4"/>
  <c r="G101" i="4"/>
  <c r="F101" i="4"/>
  <c r="E101" i="4"/>
  <c r="D101" i="4"/>
  <c r="C101" i="4"/>
  <c r="L99" i="4"/>
  <c r="J99" i="4"/>
  <c r="I99" i="4"/>
  <c r="H99" i="4"/>
  <c r="G99" i="4"/>
  <c r="F99" i="4"/>
  <c r="E99" i="4"/>
  <c r="D99" i="4"/>
  <c r="C99" i="4"/>
  <c r="M101" i="4"/>
  <c r="M99" i="4"/>
  <c r="K99" i="4"/>
  <c r="E268" i="1"/>
  <c r="H88" i="5"/>
  <c r="G88" i="5"/>
  <c r="D88" i="5"/>
  <c r="C88" i="5"/>
  <c r="L87" i="5"/>
  <c r="J87" i="5"/>
  <c r="I87" i="5"/>
  <c r="H87" i="5"/>
  <c r="G87" i="5"/>
  <c r="F87" i="5"/>
  <c r="E87" i="5"/>
  <c r="D87" i="5"/>
  <c r="C87" i="5"/>
  <c r="M87" i="5"/>
  <c r="K87" i="5"/>
  <c r="I88" i="5"/>
  <c r="F88" i="5"/>
  <c r="E217" i="1"/>
  <c r="E88" i="5" s="1"/>
  <c r="L57" i="5"/>
  <c r="J57" i="5"/>
  <c r="I57" i="5"/>
  <c r="H57" i="5"/>
  <c r="G57" i="5"/>
  <c r="E57" i="5"/>
  <c r="D57" i="5"/>
  <c r="C57" i="5"/>
  <c r="F57" i="5"/>
  <c r="B57" i="5"/>
  <c r="M57" i="5"/>
  <c r="K57" i="5"/>
  <c r="B51" i="5"/>
  <c r="L116" i="1"/>
  <c r="M51" i="5" s="1"/>
  <c r="J116" i="1"/>
  <c r="K51" i="5" s="1"/>
  <c r="L217" i="1" l="1"/>
  <c r="M88" i="5" s="1"/>
  <c r="K217" i="1"/>
  <c r="L88" i="5" s="1"/>
  <c r="J217" i="1"/>
  <c r="K88" i="5" s="1"/>
  <c r="I217" i="1"/>
  <c r="J88" i="5" s="1"/>
  <c r="L146" i="1" l="1"/>
  <c r="K146" i="1"/>
  <c r="J146" i="1"/>
  <c r="I146" i="1"/>
  <c r="L127" i="1"/>
  <c r="K127" i="1"/>
  <c r="J127" i="1"/>
  <c r="I127" i="1"/>
  <c r="L117" i="1"/>
  <c r="M52" i="5" s="1"/>
  <c r="J117" i="1"/>
  <c r="K52" i="5" s="1"/>
  <c r="K52" i="2"/>
  <c r="I52" i="2"/>
  <c r="M64" i="5"/>
  <c r="L64" i="5"/>
  <c r="K64" i="5"/>
  <c r="J64" i="5"/>
  <c r="L76" i="5"/>
  <c r="J76" i="5"/>
  <c r="I76" i="5"/>
  <c r="H76" i="5"/>
  <c r="G76" i="5"/>
  <c r="E76" i="5"/>
  <c r="D76" i="5"/>
  <c r="C76" i="5"/>
  <c r="L52" i="2"/>
  <c r="J52" i="2"/>
  <c r="M76" i="5"/>
  <c r="K76" i="5"/>
  <c r="L175" i="1"/>
  <c r="J175" i="1"/>
  <c r="L158" i="1"/>
  <c r="J158" i="1"/>
  <c r="L135" i="1"/>
  <c r="J135" i="1"/>
  <c r="L23" i="1"/>
  <c r="J23" i="1"/>
  <c r="H52" i="2" l="1"/>
  <c r="G52" i="2"/>
  <c r="F52" i="2"/>
  <c r="E52" i="2"/>
  <c r="D52" i="2"/>
  <c r="C52" i="2"/>
  <c r="B52" i="2"/>
  <c r="E274" i="1"/>
  <c r="I274" i="1" s="1"/>
  <c r="I53" i="2" s="1"/>
  <c r="B274" i="1"/>
  <c r="K20" i="2"/>
  <c r="I20" i="2"/>
  <c r="H20" i="2"/>
  <c r="G20" i="2"/>
  <c r="F20" i="2"/>
  <c r="E20" i="2"/>
  <c r="D20" i="2"/>
  <c r="C20" i="2"/>
  <c r="B20" i="2"/>
  <c r="K19" i="2"/>
  <c r="I19" i="2"/>
  <c r="H19" i="2"/>
  <c r="G19" i="2"/>
  <c r="F19" i="2"/>
  <c r="E19" i="2"/>
  <c r="D19" i="2"/>
  <c r="C19" i="2"/>
  <c r="B19" i="2"/>
  <c r="L20" i="2"/>
  <c r="J20" i="2"/>
  <c r="L19" i="2"/>
  <c r="J19" i="2"/>
  <c r="M13" i="5"/>
  <c r="L13" i="5"/>
  <c r="J13" i="5"/>
  <c r="I13" i="5"/>
  <c r="H13" i="5"/>
  <c r="G13" i="5"/>
  <c r="F13" i="5"/>
  <c r="E13" i="5"/>
  <c r="D13" i="5"/>
  <c r="C13" i="5"/>
  <c r="B13" i="5"/>
  <c r="K13" i="5"/>
  <c r="M55" i="5"/>
  <c r="L55" i="5"/>
  <c r="K55" i="5"/>
  <c r="J55" i="5"/>
  <c r="I55" i="5"/>
  <c r="H55" i="5"/>
  <c r="G55" i="5"/>
  <c r="F55" i="5"/>
  <c r="E55" i="5"/>
  <c r="D55" i="5"/>
  <c r="C55" i="5"/>
  <c r="B55" i="5"/>
  <c r="M26" i="3"/>
  <c r="K26" i="3"/>
  <c r="J26" i="3"/>
  <c r="I26" i="3"/>
  <c r="H26" i="3"/>
  <c r="G26" i="3"/>
  <c r="F26" i="3"/>
  <c r="E26" i="3"/>
  <c r="D26" i="3"/>
  <c r="C26" i="3"/>
  <c r="B26" i="3"/>
  <c r="L26" i="3"/>
  <c r="H45" i="2"/>
  <c r="G45" i="2"/>
  <c r="F45" i="2"/>
  <c r="E45" i="2"/>
  <c r="D45" i="2"/>
  <c r="C45" i="2"/>
  <c r="B45" i="2"/>
  <c r="J42" i="2"/>
  <c r="H42" i="2"/>
  <c r="G42" i="2"/>
  <c r="F42" i="2"/>
  <c r="E42" i="2"/>
  <c r="D42" i="2"/>
  <c r="C42" i="2"/>
  <c r="B42" i="2"/>
  <c r="J41" i="2"/>
  <c r="H41" i="2"/>
  <c r="G41" i="2"/>
  <c r="F41" i="2"/>
  <c r="E41" i="2"/>
  <c r="D41" i="2"/>
  <c r="C41" i="2"/>
  <c r="B41" i="2"/>
  <c r="L42" i="2"/>
  <c r="K42" i="2"/>
  <c r="I42" i="2"/>
  <c r="L41" i="2"/>
  <c r="K41" i="2"/>
  <c r="I41" i="2"/>
  <c r="L248" i="1"/>
  <c r="L45" i="2" s="1"/>
  <c r="K248" i="1"/>
  <c r="K45" i="2" s="1"/>
  <c r="J248" i="1"/>
  <c r="J45" i="2" s="1"/>
  <c r="I248" i="1"/>
  <c r="I45" i="2" s="1"/>
  <c r="F22" i="4"/>
  <c r="B283" i="1"/>
  <c r="B268" i="1"/>
  <c r="B257" i="1"/>
  <c r="B250" i="1"/>
  <c r="B233" i="1"/>
  <c r="B212" i="1"/>
  <c r="B208" i="1"/>
  <c r="B202" i="1"/>
  <c r="B198" i="1"/>
  <c r="B193" i="1"/>
  <c r="B187" i="1"/>
  <c r="B176" i="1"/>
  <c r="B160" i="1"/>
  <c r="B130" i="1"/>
  <c r="B113" i="1"/>
  <c r="B104" i="1"/>
  <c r="B100" i="1"/>
  <c r="B94" i="1"/>
  <c r="B86" i="1"/>
  <c r="B80" i="1"/>
  <c r="B71" i="1"/>
  <c r="B65" i="1"/>
  <c r="B61" i="1"/>
  <c r="B57" i="1"/>
  <c r="B49" i="1"/>
  <c r="B43" i="1"/>
  <c r="B37" i="1"/>
  <c r="B15" i="1"/>
  <c r="B287" i="1" l="1"/>
  <c r="L274" i="1"/>
  <c r="L53" i="2" s="1"/>
  <c r="J274" i="1"/>
  <c r="J53" i="2" s="1"/>
  <c r="K274" i="1"/>
  <c r="K53" i="2" s="1"/>
  <c r="B162" i="1"/>
  <c r="L67" i="5"/>
  <c r="J67" i="5"/>
  <c r="I67" i="5"/>
  <c r="H67" i="5"/>
  <c r="G67" i="5"/>
  <c r="F67" i="5"/>
  <c r="E67" i="5"/>
  <c r="D67" i="5"/>
  <c r="C67" i="5"/>
  <c r="B67" i="5"/>
  <c r="I64" i="5"/>
  <c r="H64" i="5"/>
  <c r="G64" i="5"/>
  <c r="F64" i="5"/>
  <c r="E64" i="5"/>
  <c r="D64" i="5"/>
  <c r="C64" i="5"/>
  <c r="B64" i="5"/>
  <c r="L63" i="5"/>
  <c r="J63" i="5"/>
  <c r="I63" i="5"/>
  <c r="H63" i="5"/>
  <c r="G63" i="5"/>
  <c r="F63" i="5"/>
  <c r="E63" i="5"/>
  <c r="D63" i="5"/>
  <c r="C63" i="5"/>
  <c r="B63" i="5"/>
  <c r="K21" i="2"/>
  <c r="I21" i="2"/>
  <c r="H21" i="2"/>
  <c r="G21" i="2"/>
  <c r="F21" i="2"/>
  <c r="E21" i="2"/>
  <c r="D21" i="2"/>
  <c r="C21" i="2"/>
  <c r="B21" i="2"/>
  <c r="B18" i="2"/>
  <c r="L37" i="3"/>
  <c r="J37" i="3"/>
  <c r="I37" i="3"/>
  <c r="H37" i="3"/>
  <c r="G37" i="3"/>
  <c r="F37" i="3"/>
  <c r="E37" i="3"/>
  <c r="D37" i="3"/>
  <c r="C37" i="3"/>
  <c r="B37" i="3"/>
  <c r="L21" i="2"/>
  <c r="J21" i="2"/>
  <c r="M67" i="5"/>
  <c r="K67" i="5"/>
  <c r="L143" i="1"/>
  <c r="J143" i="1"/>
  <c r="M37" i="3"/>
  <c r="K37" i="3"/>
  <c r="I34" i="4"/>
  <c r="H34" i="4"/>
  <c r="G34" i="4"/>
  <c r="F34" i="4"/>
  <c r="E34" i="4"/>
  <c r="D34" i="4"/>
  <c r="C34" i="4"/>
  <c r="B34" i="4"/>
  <c r="L60" i="5"/>
  <c r="J60" i="5"/>
  <c r="I60" i="5"/>
  <c r="H60" i="5"/>
  <c r="G60" i="5"/>
  <c r="F60" i="5"/>
  <c r="E60" i="5"/>
  <c r="D60" i="5"/>
  <c r="C60" i="5"/>
  <c r="B60" i="5"/>
  <c r="M60" i="5"/>
  <c r="K60" i="5"/>
  <c r="E130" i="1"/>
  <c r="M63" i="5" l="1"/>
  <c r="K63" i="5"/>
  <c r="B289" i="1"/>
  <c r="L93" i="1"/>
  <c r="K93" i="1"/>
  <c r="J93" i="1"/>
  <c r="I93" i="1"/>
  <c r="L159" i="1"/>
  <c r="K159" i="1"/>
  <c r="J159" i="1"/>
  <c r="I159" i="1"/>
  <c r="L22" i="1"/>
  <c r="J22" i="1"/>
  <c r="H49" i="2" l="1"/>
  <c r="H53" i="2" s="1"/>
  <c r="G49" i="2"/>
  <c r="G53" i="2" s="1"/>
  <c r="F49" i="2"/>
  <c r="F53" i="2" s="1"/>
  <c r="E49" i="2"/>
  <c r="E53" i="2" s="1"/>
  <c r="D49" i="2"/>
  <c r="D53" i="2" s="1"/>
  <c r="C49" i="2"/>
  <c r="C53" i="2" s="1"/>
  <c r="B49" i="2"/>
  <c r="B53" i="2" s="1"/>
  <c r="J8" i="5" l="1"/>
  <c r="J7" i="5"/>
  <c r="I54" i="5"/>
  <c r="H54" i="5"/>
  <c r="G54" i="5"/>
  <c r="F54" i="5"/>
  <c r="E54" i="5"/>
  <c r="D54" i="5"/>
  <c r="C54" i="5"/>
  <c r="B54" i="5"/>
  <c r="E36" i="5"/>
  <c r="D36" i="5"/>
  <c r="C36" i="5"/>
  <c r="B36" i="5"/>
  <c r="I14" i="4"/>
  <c r="H14" i="4"/>
  <c r="G14" i="4"/>
  <c r="F14" i="4"/>
  <c r="E14" i="4"/>
  <c r="D14" i="4"/>
  <c r="C14" i="4"/>
  <c r="B14" i="4"/>
  <c r="I21" i="3"/>
  <c r="H21" i="3"/>
  <c r="G21" i="3"/>
  <c r="F21" i="3"/>
  <c r="E21" i="3"/>
  <c r="D21" i="3"/>
  <c r="C21" i="3"/>
  <c r="B21" i="3"/>
  <c r="H18" i="2"/>
  <c r="G18" i="2"/>
  <c r="F18" i="2"/>
  <c r="H17" i="2"/>
  <c r="G17" i="2"/>
  <c r="F17" i="2"/>
  <c r="E18" i="2"/>
  <c r="D18" i="2"/>
  <c r="C18" i="2"/>
  <c r="E17" i="2"/>
  <c r="D17" i="2"/>
  <c r="C17" i="2"/>
  <c r="B17" i="2"/>
  <c r="H26" i="2"/>
  <c r="G26" i="2"/>
  <c r="F26" i="2"/>
  <c r="E26" i="2"/>
  <c r="D26" i="2"/>
  <c r="C26" i="2"/>
  <c r="B26" i="2"/>
  <c r="L66" i="5"/>
  <c r="J66" i="5"/>
  <c r="I66" i="5"/>
  <c r="H66" i="5"/>
  <c r="G66" i="5"/>
  <c r="F66" i="5"/>
  <c r="E66" i="5"/>
  <c r="D66" i="5"/>
  <c r="C66" i="5"/>
  <c r="B66" i="5"/>
  <c r="L47" i="5"/>
  <c r="J47" i="5"/>
  <c r="I47" i="5"/>
  <c r="H47" i="5"/>
  <c r="G47" i="5"/>
  <c r="F47" i="5"/>
  <c r="E47" i="5"/>
  <c r="D47" i="5"/>
  <c r="C47" i="5"/>
  <c r="B47" i="5"/>
  <c r="L51" i="4"/>
  <c r="J51" i="4"/>
  <c r="I51" i="4"/>
  <c r="H51" i="4"/>
  <c r="G51" i="4"/>
  <c r="F51" i="4"/>
  <c r="E51" i="4"/>
  <c r="D51" i="4"/>
  <c r="C51" i="4"/>
  <c r="B51" i="4"/>
  <c r="A51" i="4"/>
  <c r="L50" i="4"/>
  <c r="J50" i="4"/>
  <c r="H50" i="4"/>
  <c r="G50" i="4"/>
  <c r="F50" i="4"/>
  <c r="E50" i="4"/>
  <c r="D50" i="4"/>
  <c r="C50" i="4"/>
  <c r="B50" i="4"/>
  <c r="A50" i="4"/>
  <c r="L49" i="4"/>
  <c r="J49" i="4"/>
  <c r="I49" i="4"/>
  <c r="H49" i="4"/>
  <c r="G49" i="4"/>
  <c r="F49" i="4"/>
  <c r="E49" i="4"/>
  <c r="D49" i="4"/>
  <c r="C49" i="4"/>
  <c r="B49" i="4"/>
  <c r="A49" i="4"/>
  <c r="L33" i="3"/>
  <c r="J33" i="3"/>
  <c r="I33" i="3"/>
  <c r="H33" i="3"/>
  <c r="G33" i="3"/>
  <c r="F33" i="3"/>
  <c r="E33" i="3"/>
  <c r="D33" i="3"/>
  <c r="C33" i="3"/>
  <c r="B33" i="3"/>
  <c r="H46" i="2"/>
  <c r="H40" i="2"/>
  <c r="H38" i="2"/>
  <c r="H35" i="2"/>
  <c r="H34" i="2"/>
  <c r="H32" i="2"/>
  <c r="H27" i="2"/>
  <c r="H16" i="2"/>
  <c r="H13" i="2"/>
  <c r="H12" i="2"/>
  <c r="H9" i="2"/>
  <c r="H7" i="2"/>
  <c r="H5" i="2"/>
  <c r="E46" i="2"/>
  <c r="E40" i="2"/>
  <c r="E38" i="2"/>
  <c r="E35" i="2"/>
  <c r="E34" i="2"/>
  <c r="E32" i="2"/>
  <c r="E27" i="2"/>
  <c r="E16" i="2"/>
  <c r="E13" i="2"/>
  <c r="E12" i="2"/>
  <c r="E9" i="2"/>
  <c r="E7" i="2"/>
  <c r="E5" i="2"/>
  <c r="E160" i="1"/>
  <c r="M66" i="5"/>
  <c r="K66" i="5"/>
  <c r="M47" i="5"/>
  <c r="E94" i="1"/>
  <c r="K47" i="5"/>
  <c r="M33" i="3"/>
  <c r="K33" i="3"/>
  <c r="M51" i="4"/>
  <c r="E187" i="1"/>
  <c r="K51" i="4"/>
  <c r="M50" i="4"/>
  <c r="K50" i="4"/>
  <c r="M49" i="4"/>
  <c r="K49" i="4"/>
  <c r="L285" i="1"/>
  <c r="M9" i="6" s="1"/>
  <c r="L281" i="1"/>
  <c r="M8" i="6" s="1"/>
  <c r="L280" i="1"/>
  <c r="M55" i="3" s="1"/>
  <c r="L279" i="1"/>
  <c r="M54" i="3" s="1"/>
  <c r="L278" i="1"/>
  <c r="M53" i="3" s="1"/>
  <c r="L270" i="1"/>
  <c r="L49" i="2" s="1"/>
  <c r="L276" i="1"/>
  <c r="M51" i="3" s="1"/>
  <c r="L264" i="1"/>
  <c r="M98" i="4" s="1"/>
  <c r="L266" i="1"/>
  <c r="M100" i="4" s="1"/>
  <c r="L259" i="1"/>
  <c r="M93" i="4" s="1"/>
  <c r="M90" i="4"/>
  <c r="L254" i="1"/>
  <c r="M88" i="4" s="1"/>
  <c r="L252" i="1"/>
  <c r="L46" i="2"/>
  <c r="L243" i="1"/>
  <c r="L40" i="2" s="1"/>
  <c r="L241" i="1"/>
  <c r="M84" i="4" s="1"/>
  <c r="L237" i="1"/>
  <c r="M80" i="4" s="1"/>
  <c r="L231" i="1"/>
  <c r="M76" i="4" s="1"/>
  <c r="L230" i="1"/>
  <c r="M75" i="4" s="1"/>
  <c r="M74" i="4"/>
  <c r="L228" i="1"/>
  <c r="M73" i="4" s="1"/>
  <c r="L227" i="1"/>
  <c r="M72" i="4" s="1"/>
  <c r="L226" i="1"/>
  <c r="M71" i="4" s="1"/>
  <c r="L225" i="1"/>
  <c r="M70" i="4" s="1"/>
  <c r="L214" i="1"/>
  <c r="M85" i="5" s="1"/>
  <c r="L211" i="1"/>
  <c r="M67" i="4" s="1"/>
  <c r="L210" i="1"/>
  <c r="M66" i="4" s="1"/>
  <c r="L207" i="1"/>
  <c r="M63" i="4" s="1"/>
  <c r="L206" i="1"/>
  <c r="M62" i="4" s="1"/>
  <c r="L204" i="1"/>
  <c r="L38" i="2" s="1"/>
  <c r="L201" i="1"/>
  <c r="M59" i="4" s="1"/>
  <c r="L200" i="1"/>
  <c r="M58" i="4" s="1"/>
  <c r="M80" i="5"/>
  <c r="M79" i="5"/>
  <c r="L195" i="1"/>
  <c r="M78" i="5" s="1"/>
  <c r="L192" i="1"/>
  <c r="M55" i="4" s="1"/>
  <c r="L191" i="1"/>
  <c r="M54" i="4" s="1"/>
  <c r="L183" i="1"/>
  <c r="M48" i="4" s="1"/>
  <c r="L182" i="1"/>
  <c r="M47" i="4" s="1"/>
  <c r="L35" i="2"/>
  <c r="L174" i="1"/>
  <c r="L34" i="2" s="1"/>
  <c r="L170" i="1"/>
  <c r="M72" i="5" s="1"/>
  <c r="L166" i="1"/>
  <c r="M43" i="4" s="1"/>
  <c r="L164" i="1"/>
  <c r="L32" i="2" s="1"/>
  <c r="M5" i="6"/>
  <c r="M42" i="3"/>
  <c r="L149" i="1"/>
  <c r="M38" i="4" s="1"/>
  <c r="M36" i="4"/>
  <c r="L152" i="1"/>
  <c r="L141" i="1"/>
  <c r="M36" i="3" s="1"/>
  <c r="L136" i="1"/>
  <c r="L18" i="2" s="1"/>
  <c r="L17" i="2"/>
  <c r="L27" i="2"/>
  <c r="L133" i="1"/>
  <c r="L26" i="2" s="1"/>
  <c r="L132" i="1"/>
  <c r="M32" i="3"/>
  <c r="M56" i="5"/>
  <c r="M59" i="5"/>
  <c r="M53" i="5"/>
  <c r="M54" i="5"/>
  <c r="M50" i="5"/>
  <c r="L115" i="1"/>
  <c r="M30" i="3" s="1"/>
  <c r="L112" i="1"/>
  <c r="M27" i="3" s="1"/>
  <c r="M25" i="3"/>
  <c r="L103" i="1"/>
  <c r="L13" i="2" s="1"/>
  <c r="L102" i="1"/>
  <c r="L12" i="2" s="1"/>
  <c r="L99" i="1"/>
  <c r="M27" i="4" s="1"/>
  <c r="L98" i="1"/>
  <c r="M26" i="4" s="1"/>
  <c r="L96" i="1"/>
  <c r="M24" i="4" s="1"/>
  <c r="L92" i="1"/>
  <c r="M46" i="5" s="1"/>
  <c r="L89" i="1"/>
  <c r="M43" i="5" s="1"/>
  <c r="L88" i="1"/>
  <c r="M42" i="5" s="1"/>
  <c r="L85" i="1"/>
  <c r="M39" i="5" s="1"/>
  <c r="L84" i="1"/>
  <c r="M38" i="5" s="1"/>
  <c r="L83" i="1"/>
  <c r="M37" i="5" s="1"/>
  <c r="L82" i="1"/>
  <c r="M36" i="5" s="1"/>
  <c r="L9" i="2"/>
  <c r="L77" i="1"/>
  <c r="L7" i="2" s="1"/>
  <c r="L73" i="1"/>
  <c r="M34" i="5" s="1"/>
  <c r="L70" i="1"/>
  <c r="M31" i="5" s="1"/>
  <c r="M30" i="5"/>
  <c r="L67" i="1"/>
  <c r="M28" i="5" s="1"/>
  <c r="L64" i="1"/>
  <c r="M25" i="5" s="1"/>
  <c r="L63" i="1"/>
  <c r="M24" i="5" s="1"/>
  <c r="L60" i="1"/>
  <c r="M19" i="4" s="1"/>
  <c r="L59" i="1"/>
  <c r="M18" i="4" s="1"/>
  <c r="L56" i="1"/>
  <c r="M22" i="3" s="1"/>
  <c r="L55" i="1"/>
  <c r="M21" i="3" s="1"/>
  <c r="L54" i="1"/>
  <c r="M20" i="3" s="1"/>
  <c r="L53" i="1"/>
  <c r="M19" i="3" s="1"/>
  <c r="L52" i="1"/>
  <c r="M18" i="3" s="1"/>
  <c r="L51" i="1"/>
  <c r="M17" i="3" s="1"/>
  <c r="M14" i="3"/>
  <c r="M11" i="3"/>
  <c r="L42" i="1"/>
  <c r="M15" i="4" s="1"/>
  <c r="L41" i="1"/>
  <c r="M14" i="4" s="1"/>
  <c r="L40" i="1"/>
  <c r="M13" i="4" s="1"/>
  <c r="L39" i="1"/>
  <c r="M12" i="4" s="1"/>
  <c r="L30" i="1"/>
  <c r="M15" i="5" s="1"/>
  <c r="L29" i="1"/>
  <c r="M14" i="5" s="1"/>
  <c r="L27" i="1"/>
  <c r="M12" i="5" s="1"/>
  <c r="L26" i="1"/>
  <c r="M11" i="5" s="1"/>
  <c r="M8" i="5"/>
  <c r="L24" i="1"/>
  <c r="M10" i="5" s="1"/>
  <c r="M7" i="5"/>
  <c r="L17" i="1"/>
  <c r="M7" i="4" s="1"/>
  <c r="L14" i="1"/>
  <c r="M8" i="3" s="1"/>
  <c r="L13" i="1"/>
  <c r="M7" i="3" s="1"/>
  <c r="L9" i="1"/>
  <c r="L7" i="1"/>
  <c r="L5" i="2" s="1"/>
  <c r="L5" i="1"/>
  <c r="M5" i="5" s="1"/>
  <c r="K285" i="1"/>
  <c r="L9" i="6" s="1"/>
  <c r="K281" i="1"/>
  <c r="L8" i="6" s="1"/>
  <c r="K280" i="1"/>
  <c r="L55" i="3" s="1"/>
  <c r="K279" i="1"/>
  <c r="L54" i="3" s="1"/>
  <c r="K270" i="1"/>
  <c r="K49" i="2" s="1"/>
  <c r="K278" i="1"/>
  <c r="L53" i="3" s="1"/>
  <c r="K276" i="1"/>
  <c r="L51" i="3" s="1"/>
  <c r="K266" i="1"/>
  <c r="L100" i="4" s="1"/>
  <c r="K264" i="1"/>
  <c r="L98" i="4" s="1"/>
  <c r="K259" i="1"/>
  <c r="L93" i="4" s="1"/>
  <c r="L90" i="4"/>
  <c r="K254" i="1"/>
  <c r="L88" i="4" s="1"/>
  <c r="K252" i="1"/>
  <c r="K46" i="2"/>
  <c r="K243" i="1"/>
  <c r="K40" i="2" s="1"/>
  <c r="K241" i="1"/>
  <c r="L84" i="4" s="1"/>
  <c r="K237" i="1"/>
  <c r="L80" i="4" s="1"/>
  <c r="K230" i="1"/>
  <c r="L75" i="4" s="1"/>
  <c r="L74" i="4"/>
  <c r="K228" i="1"/>
  <c r="L73" i="4" s="1"/>
  <c r="K227" i="1"/>
  <c r="L72" i="4" s="1"/>
  <c r="K226" i="1"/>
  <c r="L71" i="4" s="1"/>
  <c r="K225" i="1"/>
  <c r="L70" i="4" s="1"/>
  <c r="K214" i="1"/>
  <c r="L85" i="5" s="1"/>
  <c r="K211" i="1"/>
  <c r="L67" i="4" s="1"/>
  <c r="K210" i="1"/>
  <c r="L66" i="4" s="1"/>
  <c r="K207" i="1"/>
  <c r="L63" i="4" s="1"/>
  <c r="K206" i="1"/>
  <c r="L62" i="4" s="1"/>
  <c r="K204" i="1"/>
  <c r="K38" i="2" s="1"/>
  <c r="K201" i="1"/>
  <c r="L59" i="4" s="1"/>
  <c r="K200" i="1"/>
  <c r="L58" i="4" s="1"/>
  <c r="L80" i="5"/>
  <c r="L79" i="5"/>
  <c r="K195" i="1"/>
  <c r="L78" i="5" s="1"/>
  <c r="K192" i="1"/>
  <c r="L55" i="4" s="1"/>
  <c r="K191" i="1"/>
  <c r="L54" i="4" s="1"/>
  <c r="K183" i="1"/>
  <c r="L48" i="4" s="1"/>
  <c r="K182" i="1"/>
  <c r="L47" i="4" s="1"/>
  <c r="K35" i="2"/>
  <c r="K174" i="1"/>
  <c r="K34" i="2" s="1"/>
  <c r="K170" i="1"/>
  <c r="L72" i="5" s="1"/>
  <c r="K164" i="1"/>
  <c r="K32" i="2" s="1"/>
  <c r="K166" i="1"/>
  <c r="L43" i="4" s="1"/>
  <c r="L5" i="6"/>
  <c r="L65" i="5"/>
  <c r="L36" i="4"/>
  <c r="K141" i="1"/>
  <c r="L36" i="3" s="1"/>
  <c r="K136" i="1"/>
  <c r="K18" i="2" s="1"/>
  <c r="K17" i="2"/>
  <c r="K27" i="2"/>
  <c r="K26" i="2"/>
  <c r="L32" i="3"/>
  <c r="L56" i="5"/>
  <c r="L59" i="5"/>
  <c r="L54" i="5"/>
  <c r="L53" i="5"/>
  <c r="K115" i="1"/>
  <c r="L30" i="3" s="1"/>
  <c r="K112" i="1"/>
  <c r="L27" i="3" s="1"/>
  <c r="L25" i="3"/>
  <c r="K103" i="1"/>
  <c r="K13" i="2" s="1"/>
  <c r="K102" i="1"/>
  <c r="K12" i="2" s="1"/>
  <c r="K99" i="1"/>
  <c r="L27" i="4" s="1"/>
  <c r="K98" i="1"/>
  <c r="L26" i="4" s="1"/>
  <c r="L24" i="4"/>
  <c r="K92" i="1"/>
  <c r="L46" i="5" s="1"/>
  <c r="K89" i="1"/>
  <c r="L43" i="5" s="1"/>
  <c r="K88" i="1"/>
  <c r="L42" i="5" s="1"/>
  <c r="K83" i="1"/>
  <c r="L37" i="5" s="1"/>
  <c r="K82" i="1"/>
  <c r="L36" i="5" s="1"/>
  <c r="K9" i="2"/>
  <c r="K77" i="1"/>
  <c r="K7" i="2" s="1"/>
  <c r="K73" i="1"/>
  <c r="L34" i="5" s="1"/>
  <c r="L31" i="5"/>
  <c r="L30" i="5"/>
  <c r="K67" i="1"/>
  <c r="L28" i="5" s="1"/>
  <c r="K64" i="1"/>
  <c r="L25" i="5" s="1"/>
  <c r="K63" i="1"/>
  <c r="L24" i="5" s="1"/>
  <c r="K60" i="1"/>
  <c r="L19" i="4" s="1"/>
  <c r="K59" i="1"/>
  <c r="L18" i="4" s="1"/>
  <c r="K56" i="1"/>
  <c r="L22" i="3" s="1"/>
  <c r="K55" i="1"/>
  <c r="L21" i="3" s="1"/>
  <c r="K54" i="1"/>
  <c r="L20" i="3" s="1"/>
  <c r="K53" i="1"/>
  <c r="L19" i="3" s="1"/>
  <c r="K52" i="1"/>
  <c r="L18" i="3" s="1"/>
  <c r="L17" i="3"/>
  <c r="L11" i="3"/>
  <c r="K42" i="1"/>
  <c r="L15" i="4" s="1"/>
  <c r="K41" i="1"/>
  <c r="L14" i="4" s="1"/>
  <c r="K40" i="1"/>
  <c r="L13" i="4" s="1"/>
  <c r="K39" i="1"/>
  <c r="L12" i="4" s="1"/>
  <c r="K30" i="1"/>
  <c r="L15" i="5" s="1"/>
  <c r="L14" i="5"/>
  <c r="K27" i="1"/>
  <c r="L12" i="5" s="1"/>
  <c r="L11" i="5"/>
  <c r="L8" i="5"/>
  <c r="K24" i="1"/>
  <c r="L10" i="5" s="1"/>
  <c r="L7" i="5"/>
  <c r="K17" i="1"/>
  <c r="L7" i="4" s="1"/>
  <c r="K13" i="1"/>
  <c r="L7" i="3" s="1"/>
  <c r="K9" i="1"/>
  <c r="K7" i="1"/>
  <c r="K5" i="2" s="1"/>
  <c r="K5" i="1"/>
  <c r="L5" i="5" s="1"/>
  <c r="J285" i="1"/>
  <c r="K9" i="6" s="1"/>
  <c r="J281" i="1"/>
  <c r="K8" i="6" s="1"/>
  <c r="J280" i="1"/>
  <c r="K55" i="3" s="1"/>
  <c r="J279" i="1"/>
  <c r="K54" i="3" s="1"/>
  <c r="J278" i="1"/>
  <c r="K53" i="3" s="1"/>
  <c r="J270" i="1"/>
  <c r="J49" i="2" s="1"/>
  <c r="J276" i="1"/>
  <c r="K51" i="3" s="1"/>
  <c r="J266" i="1"/>
  <c r="K100" i="4" s="1"/>
  <c r="J264" i="1"/>
  <c r="K98" i="4" s="1"/>
  <c r="J259" i="1"/>
  <c r="K93" i="4" s="1"/>
  <c r="K90" i="4"/>
  <c r="J254" i="1"/>
  <c r="K88" i="4" s="1"/>
  <c r="J252" i="1"/>
  <c r="J46" i="2"/>
  <c r="J243" i="1"/>
  <c r="J40" i="2" s="1"/>
  <c r="J241" i="1"/>
  <c r="K84" i="4" s="1"/>
  <c r="J237" i="1"/>
  <c r="K80" i="4" s="1"/>
  <c r="J231" i="1"/>
  <c r="K76" i="4" s="1"/>
  <c r="J230" i="1"/>
  <c r="K75" i="4" s="1"/>
  <c r="K74" i="4"/>
  <c r="J228" i="1"/>
  <c r="K73" i="4" s="1"/>
  <c r="J227" i="1"/>
  <c r="K72" i="4" s="1"/>
  <c r="J226" i="1"/>
  <c r="K71" i="4" s="1"/>
  <c r="J225" i="1"/>
  <c r="K70" i="4" s="1"/>
  <c r="J214" i="1"/>
  <c r="K85" i="5" s="1"/>
  <c r="J211" i="1"/>
  <c r="K67" i="4" s="1"/>
  <c r="J210" i="1"/>
  <c r="K66" i="4" s="1"/>
  <c r="J207" i="1"/>
  <c r="K63" i="4" s="1"/>
  <c r="J206" i="1"/>
  <c r="K62" i="4" s="1"/>
  <c r="J204" i="1"/>
  <c r="J38" i="2" s="1"/>
  <c r="J201" i="1"/>
  <c r="K59" i="4" s="1"/>
  <c r="J200" i="1"/>
  <c r="K58" i="4" s="1"/>
  <c r="K80" i="5"/>
  <c r="K79" i="5"/>
  <c r="J195" i="1"/>
  <c r="K78" i="5" s="1"/>
  <c r="J192" i="1"/>
  <c r="K55" i="4" s="1"/>
  <c r="J191" i="1"/>
  <c r="K54" i="4" s="1"/>
  <c r="J183" i="1"/>
  <c r="K48" i="4" s="1"/>
  <c r="J182" i="1"/>
  <c r="K47" i="4" s="1"/>
  <c r="J35" i="2"/>
  <c r="J174" i="1"/>
  <c r="J34" i="2" s="1"/>
  <c r="J170" i="1"/>
  <c r="K72" i="5" s="1"/>
  <c r="J166" i="1"/>
  <c r="K43" i="4" s="1"/>
  <c r="J164" i="1"/>
  <c r="J32" i="2" s="1"/>
  <c r="K5" i="6"/>
  <c r="K42" i="3"/>
  <c r="J149" i="1"/>
  <c r="K38" i="4" s="1"/>
  <c r="K36" i="4"/>
  <c r="J152" i="1"/>
  <c r="J141" i="1"/>
  <c r="K36" i="3" s="1"/>
  <c r="J136" i="1"/>
  <c r="J18" i="2" s="1"/>
  <c r="J17" i="2"/>
  <c r="J27" i="2"/>
  <c r="J133" i="1"/>
  <c r="J26" i="2" s="1"/>
  <c r="J132" i="1"/>
  <c r="K32" i="3"/>
  <c r="K56" i="5"/>
  <c r="K59" i="5"/>
  <c r="K54" i="5"/>
  <c r="K53" i="5"/>
  <c r="K50" i="5"/>
  <c r="J115" i="1"/>
  <c r="K30" i="3" s="1"/>
  <c r="J112" i="1"/>
  <c r="K27" i="3" s="1"/>
  <c r="K25" i="3"/>
  <c r="J103" i="1"/>
  <c r="J13" i="2" s="1"/>
  <c r="J102" i="1"/>
  <c r="J12" i="2" s="1"/>
  <c r="J99" i="1"/>
  <c r="K27" i="4" s="1"/>
  <c r="J98" i="1"/>
  <c r="K26" i="4" s="1"/>
  <c r="J96" i="1"/>
  <c r="K24" i="4" s="1"/>
  <c r="J92" i="1"/>
  <c r="K46" i="5" s="1"/>
  <c r="J89" i="1"/>
  <c r="K43" i="5" s="1"/>
  <c r="J88" i="1"/>
  <c r="K42" i="5" s="1"/>
  <c r="J85" i="1"/>
  <c r="K39" i="5" s="1"/>
  <c r="J84" i="1"/>
  <c r="K38" i="5" s="1"/>
  <c r="J83" i="1"/>
  <c r="K37" i="5" s="1"/>
  <c r="J82" i="1"/>
  <c r="K36" i="5" s="1"/>
  <c r="J9" i="2"/>
  <c r="J77" i="1"/>
  <c r="J7" i="2" s="1"/>
  <c r="J73" i="1"/>
  <c r="K34" i="5" s="1"/>
  <c r="J70" i="1"/>
  <c r="K31" i="5" s="1"/>
  <c r="K30" i="5"/>
  <c r="J67" i="1"/>
  <c r="K28" i="5" s="1"/>
  <c r="J63" i="1"/>
  <c r="K24" i="5" s="1"/>
  <c r="J64" i="1"/>
  <c r="K25" i="5" s="1"/>
  <c r="J60" i="1"/>
  <c r="K19" i="4" s="1"/>
  <c r="J59" i="1"/>
  <c r="K18" i="4" s="1"/>
  <c r="J56" i="1"/>
  <c r="K22" i="3" s="1"/>
  <c r="J55" i="1"/>
  <c r="K21" i="3" s="1"/>
  <c r="J54" i="1"/>
  <c r="K20" i="3" s="1"/>
  <c r="J53" i="1"/>
  <c r="K19" i="3" s="1"/>
  <c r="J52" i="1"/>
  <c r="K18" i="3" s="1"/>
  <c r="J51" i="1"/>
  <c r="K17" i="3" s="1"/>
  <c r="K14" i="3"/>
  <c r="K11" i="3"/>
  <c r="J42" i="1"/>
  <c r="K15" i="4" s="1"/>
  <c r="J41" i="1"/>
  <c r="K14" i="4" s="1"/>
  <c r="J40" i="1"/>
  <c r="K13" i="4" s="1"/>
  <c r="J39" i="1"/>
  <c r="K12" i="4" s="1"/>
  <c r="J30" i="1"/>
  <c r="K15" i="5" s="1"/>
  <c r="J29" i="1"/>
  <c r="K14" i="5" s="1"/>
  <c r="J27" i="1"/>
  <c r="K12" i="5" s="1"/>
  <c r="J26" i="1"/>
  <c r="K11" i="5" s="1"/>
  <c r="K8" i="5"/>
  <c r="J24" i="1"/>
  <c r="K10" i="5" s="1"/>
  <c r="K9" i="5"/>
  <c r="K7" i="5"/>
  <c r="J17" i="1"/>
  <c r="K7" i="4" s="1"/>
  <c r="J14" i="1"/>
  <c r="K8" i="3" s="1"/>
  <c r="J13" i="1"/>
  <c r="K7" i="3" s="1"/>
  <c r="J9" i="1"/>
  <c r="J7" i="1"/>
  <c r="J5" i="2" s="1"/>
  <c r="J5" i="1"/>
  <c r="K5" i="5" s="1"/>
  <c r="I285" i="1"/>
  <c r="J9" i="6" s="1"/>
  <c r="I281" i="1"/>
  <c r="J8" i="6" s="1"/>
  <c r="I280" i="1"/>
  <c r="J55" i="3" s="1"/>
  <c r="I279" i="1"/>
  <c r="J54" i="3" s="1"/>
  <c r="I278" i="1"/>
  <c r="J53" i="3" s="1"/>
  <c r="I270" i="1"/>
  <c r="I49" i="2" s="1"/>
  <c r="I276" i="1"/>
  <c r="J51" i="3" s="1"/>
  <c r="I266" i="1"/>
  <c r="J100" i="4" s="1"/>
  <c r="I264" i="1"/>
  <c r="J98" i="4" s="1"/>
  <c r="I259" i="1"/>
  <c r="J93" i="4" s="1"/>
  <c r="J90" i="4"/>
  <c r="I254" i="1"/>
  <c r="J88" i="4" s="1"/>
  <c r="I252" i="1"/>
  <c r="I46" i="2"/>
  <c r="I243" i="1"/>
  <c r="I40" i="2" s="1"/>
  <c r="I241" i="1"/>
  <c r="J84" i="4" s="1"/>
  <c r="I237" i="1"/>
  <c r="J80" i="4" s="1"/>
  <c r="I230" i="1"/>
  <c r="J75" i="4" s="1"/>
  <c r="J74" i="4"/>
  <c r="I228" i="1"/>
  <c r="J73" i="4" s="1"/>
  <c r="I227" i="1"/>
  <c r="J72" i="4" s="1"/>
  <c r="I226" i="1"/>
  <c r="J71" i="4" s="1"/>
  <c r="I225" i="1"/>
  <c r="J70" i="4" s="1"/>
  <c r="I214" i="1"/>
  <c r="J85" i="5" s="1"/>
  <c r="I211" i="1"/>
  <c r="J67" i="4" s="1"/>
  <c r="I210" i="1"/>
  <c r="J66" i="4" s="1"/>
  <c r="I207" i="1"/>
  <c r="J63" i="4" s="1"/>
  <c r="I206" i="1"/>
  <c r="J62" i="4" s="1"/>
  <c r="I204" i="1"/>
  <c r="I38" i="2" s="1"/>
  <c r="I201" i="1"/>
  <c r="J59" i="4" s="1"/>
  <c r="I200" i="1"/>
  <c r="J58" i="4" s="1"/>
  <c r="J80" i="5"/>
  <c r="J79" i="5"/>
  <c r="I195" i="1"/>
  <c r="J78" i="5" s="1"/>
  <c r="I192" i="1"/>
  <c r="J55" i="4" s="1"/>
  <c r="I191" i="1"/>
  <c r="J54" i="4" s="1"/>
  <c r="I183" i="1"/>
  <c r="J48" i="4" s="1"/>
  <c r="I182" i="1"/>
  <c r="J47" i="4" s="1"/>
  <c r="I35" i="2"/>
  <c r="I174" i="1"/>
  <c r="I34" i="2" s="1"/>
  <c r="I170" i="1"/>
  <c r="J72" i="5" s="1"/>
  <c r="I166" i="1"/>
  <c r="J43" i="4" s="1"/>
  <c r="I164" i="1"/>
  <c r="I32" i="2" s="1"/>
  <c r="J5" i="6"/>
  <c r="J36" i="4"/>
  <c r="J41" i="3"/>
  <c r="I141" i="1"/>
  <c r="J36" i="3" s="1"/>
  <c r="I136" i="1"/>
  <c r="I18" i="2" s="1"/>
  <c r="I17" i="2"/>
  <c r="I27" i="2"/>
  <c r="I26" i="2"/>
  <c r="I16" i="2"/>
  <c r="J32" i="3"/>
  <c r="J56" i="5"/>
  <c r="J59" i="5"/>
  <c r="J54" i="5"/>
  <c r="J53" i="5"/>
  <c r="J50" i="5"/>
  <c r="I115" i="1"/>
  <c r="J30" i="3" s="1"/>
  <c r="I112" i="1"/>
  <c r="J27" i="3" s="1"/>
  <c r="J25" i="3"/>
  <c r="I103" i="1"/>
  <c r="I13" i="2" s="1"/>
  <c r="I102" i="1"/>
  <c r="I12" i="2" s="1"/>
  <c r="I99" i="1"/>
  <c r="J27" i="4" s="1"/>
  <c r="I98" i="1"/>
  <c r="J26" i="4" s="1"/>
  <c r="J24" i="4"/>
  <c r="I92" i="1"/>
  <c r="J46" i="5" s="1"/>
  <c r="I89" i="1"/>
  <c r="J43" i="5" s="1"/>
  <c r="I88" i="1"/>
  <c r="J42" i="5" s="1"/>
  <c r="I83" i="1"/>
  <c r="J37" i="5" s="1"/>
  <c r="I82" i="1"/>
  <c r="J36" i="5" s="1"/>
  <c r="I9" i="2"/>
  <c r="I77" i="1"/>
  <c r="I7" i="2" s="1"/>
  <c r="I73" i="1"/>
  <c r="J34" i="5" s="1"/>
  <c r="J31" i="5"/>
  <c r="J30" i="5"/>
  <c r="I67" i="1"/>
  <c r="J28" i="5" s="1"/>
  <c r="I64" i="1"/>
  <c r="J25" i="5" s="1"/>
  <c r="I63" i="1"/>
  <c r="J24" i="5" s="1"/>
  <c r="I60" i="1"/>
  <c r="J19" i="4" s="1"/>
  <c r="I59" i="1"/>
  <c r="J18" i="4" s="1"/>
  <c r="I56" i="1"/>
  <c r="J22" i="3" s="1"/>
  <c r="I55" i="1"/>
  <c r="J21" i="3" s="1"/>
  <c r="I54" i="1"/>
  <c r="J20" i="3" s="1"/>
  <c r="I53" i="1"/>
  <c r="J19" i="3" s="1"/>
  <c r="I52" i="1"/>
  <c r="J18" i="3" s="1"/>
  <c r="J17" i="3"/>
  <c r="J11" i="3"/>
  <c r="I42" i="1"/>
  <c r="J15" i="4" s="1"/>
  <c r="I41" i="1"/>
  <c r="J14" i="4" s="1"/>
  <c r="I40" i="1"/>
  <c r="J13" i="4" s="1"/>
  <c r="I39" i="1"/>
  <c r="J12" i="4" s="1"/>
  <c r="I30" i="1"/>
  <c r="J15" i="5" s="1"/>
  <c r="J14" i="5"/>
  <c r="I27" i="1"/>
  <c r="J12" i="5" s="1"/>
  <c r="I24" i="1"/>
  <c r="J10" i="5" s="1"/>
  <c r="J11" i="5"/>
  <c r="J9" i="5"/>
  <c r="I17" i="1"/>
  <c r="J7" i="4" s="1"/>
  <c r="J8" i="3"/>
  <c r="I13" i="1"/>
  <c r="J7" i="3" s="1"/>
  <c r="I9" i="1"/>
  <c r="I7" i="1"/>
  <c r="I5" i="2" s="1"/>
  <c r="I5" i="1"/>
  <c r="J5" i="5" s="1"/>
  <c r="E43" i="1"/>
  <c r="J43" i="1" s="1"/>
  <c r="E198" i="1"/>
  <c r="E176" i="1"/>
  <c r="E113" i="1"/>
  <c r="E104" i="1"/>
  <c r="E100" i="1"/>
  <c r="E86" i="1"/>
  <c r="E80" i="1"/>
  <c r="E71" i="1"/>
  <c r="E32" i="5" s="1"/>
  <c r="E65" i="1"/>
  <c r="J65" i="1" s="1"/>
  <c r="E61" i="1"/>
  <c r="J61" i="1" s="1"/>
  <c r="E57" i="1"/>
  <c r="E49" i="1"/>
  <c r="E15" i="1"/>
  <c r="E295" i="1"/>
  <c r="E257" i="1"/>
  <c r="E250" i="1"/>
  <c r="E193" i="1"/>
  <c r="E202" i="1"/>
  <c r="E208" i="1"/>
  <c r="E212" i="1"/>
  <c r="I9" i="6"/>
  <c r="H9" i="6"/>
  <c r="G9" i="6"/>
  <c r="I8" i="6"/>
  <c r="H8" i="6"/>
  <c r="G8" i="6"/>
  <c r="I5" i="6"/>
  <c r="I6" i="6" s="1"/>
  <c r="H5" i="6"/>
  <c r="H6" i="6" s="1"/>
  <c r="G5" i="6"/>
  <c r="G6" i="6" s="1"/>
  <c r="E9" i="6"/>
  <c r="D9" i="6"/>
  <c r="C9" i="6"/>
  <c r="E8" i="6"/>
  <c r="D8" i="6"/>
  <c r="C8" i="6"/>
  <c r="E5" i="6"/>
  <c r="E6" i="6" s="1"/>
  <c r="D5" i="6"/>
  <c r="D6" i="6" s="1"/>
  <c r="C5" i="6"/>
  <c r="C6" i="6" s="1"/>
  <c r="I85" i="5"/>
  <c r="H85" i="5"/>
  <c r="G85" i="5"/>
  <c r="I80" i="5"/>
  <c r="H80" i="5"/>
  <c r="G80" i="5"/>
  <c r="I79" i="5"/>
  <c r="H79" i="5"/>
  <c r="G79" i="5"/>
  <c r="I78" i="5"/>
  <c r="H78" i="5"/>
  <c r="G78" i="5"/>
  <c r="I72" i="5"/>
  <c r="I74" i="5" s="1"/>
  <c r="H72" i="5"/>
  <c r="H74" i="5" s="1"/>
  <c r="G72" i="5"/>
  <c r="G74" i="5" s="1"/>
  <c r="I65" i="5"/>
  <c r="H65" i="5"/>
  <c r="G65" i="5"/>
  <c r="I59" i="5"/>
  <c r="H59" i="5"/>
  <c r="G59" i="5"/>
  <c r="I56" i="5"/>
  <c r="H56" i="5"/>
  <c r="G56" i="5"/>
  <c r="I53" i="5"/>
  <c r="H53" i="5"/>
  <c r="G53" i="5"/>
  <c r="I50" i="5"/>
  <c r="H50" i="5"/>
  <c r="G50" i="5"/>
  <c r="I46" i="5"/>
  <c r="H46" i="5"/>
  <c r="G46" i="5"/>
  <c r="I43" i="5"/>
  <c r="H43" i="5"/>
  <c r="G43" i="5"/>
  <c r="I42" i="5"/>
  <c r="H42" i="5"/>
  <c r="G42" i="5"/>
  <c r="I39" i="5"/>
  <c r="H39" i="5"/>
  <c r="G39" i="5"/>
  <c r="I38" i="5"/>
  <c r="H38" i="5"/>
  <c r="G38" i="5"/>
  <c r="I37" i="5"/>
  <c r="H37" i="5"/>
  <c r="G37" i="5"/>
  <c r="I36" i="5"/>
  <c r="H36" i="5"/>
  <c r="G36" i="5"/>
  <c r="I34" i="5"/>
  <c r="H34" i="5"/>
  <c r="G34" i="5"/>
  <c r="I31" i="5"/>
  <c r="H31" i="5"/>
  <c r="G31" i="5"/>
  <c r="I30" i="5"/>
  <c r="H30" i="5"/>
  <c r="G30" i="5"/>
  <c r="I28" i="5"/>
  <c r="H28" i="5"/>
  <c r="G28" i="5"/>
  <c r="I25" i="5"/>
  <c r="H25" i="5"/>
  <c r="G25" i="5"/>
  <c r="I24" i="5"/>
  <c r="H24" i="5"/>
  <c r="G24" i="5"/>
  <c r="I14" i="5"/>
  <c r="H14" i="5"/>
  <c r="G14" i="5"/>
  <c r="I15" i="5"/>
  <c r="H15" i="5"/>
  <c r="G15" i="5"/>
  <c r="I12" i="5"/>
  <c r="H12" i="5"/>
  <c r="G12" i="5"/>
  <c r="I11" i="5"/>
  <c r="H11" i="5"/>
  <c r="G11" i="5"/>
  <c r="I10" i="5"/>
  <c r="H10" i="5"/>
  <c r="G10" i="5"/>
  <c r="I9" i="5"/>
  <c r="H9" i="5"/>
  <c r="G9" i="5"/>
  <c r="I8" i="5"/>
  <c r="H8" i="5"/>
  <c r="G8" i="5"/>
  <c r="I7" i="5"/>
  <c r="H7" i="5"/>
  <c r="G7" i="5"/>
  <c r="I5" i="5"/>
  <c r="H5" i="5"/>
  <c r="G5" i="5"/>
  <c r="E85" i="5"/>
  <c r="D85" i="5"/>
  <c r="C85" i="5"/>
  <c r="E80" i="5"/>
  <c r="D80" i="5"/>
  <c r="C80" i="5"/>
  <c r="E79" i="5"/>
  <c r="D79" i="5"/>
  <c r="C79" i="5"/>
  <c r="E78" i="5"/>
  <c r="D78" i="5"/>
  <c r="C78" i="5"/>
  <c r="E72" i="5"/>
  <c r="E74" i="5" s="1"/>
  <c r="D72" i="5"/>
  <c r="D74" i="5" s="1"/>
  <c r="C72" i="5"/>
  <c r="C74" i="5" s="1"/>
  <c r="E65" i="5"/>
  <c r="D65" i="5"/>
  <c r="C65" i="5"/>
  <c r="E56" i="5"/>
  <c r="D56" i="5"/>
  <c r="C56" i="5"/>
  <c r="E59" i="5"/>
  <c r="D59" i="5"/>
  <c r="C59" i="5"/>
  <c r="E53" i="5"/>
  <c r="D53" i="5"/>
  <c r="C53" i="5"/>
  <c r="E50" i="5"/>
  <c r="D50" i="5"/>
  <c r="C50" i="5"/>
  <c r="E46" i="5"/>
  <c r="D46" i="5"/>
  <c r="C46" i="5"/>
  <c r="E43" i="5"/>
  <c r="D43" i="5"/>
  <c r="C43" i="5"/>
  <c r="E42" i="5"/>
  <c r="D42" i="5"/>
  <c r="C42" i="5"/>
  <c r="E39" i="5"/>
  <c r="D39" i="5"/>
  <c r="C39" i="5"/>
  <c r="E38" i="5"/>
  <c r="D38" i="5"/>
  <c r="C38" i="5"/>
  <c r="E37" i="5"/>
  <c r="D37" i="5"/>
  <c r="C37" i="5"/>
  <c r="E34" i="5"/>
  <c r="D34" i="5"/>
  <c r="C34" i="5"/>
  <c r="C32" i="5"/>
  <c r="E31" i="5"/>
  <c r="D31" i="5"/>
  <c r="C31" i="5"/>
  <c r="E30" i="5"/>
  <c r="D30" i="5"/>
  <c r="C30" i="5"/>
  <c r="E28" i="5"/>
  <c r="D28" i="5"/>
  <c r="C28" i="5"/>
  <c r="E25" i="5"/>
  <c r="D25" i="5"/>
  <c r="C25" i="5"/>
  <c r="E24" i="5"/>
  <c r="D24" i="5"/>
  <c r="C24" i="5"/>
  <c r="E14" i="5"/>
  <c r="D14" i="5"/>
  <c r="C14" i="5"/>
  <c r="E15" i="5"/>
  <c r="D15" i="5"/>
  <c r="C15" i="5"/>
  <c r="E12" i="5"/>
  <c r="D12" i="5"/>
  <c r="C12" i="5"/>
  <c r="E11" i="5"/>
  <c r="D11" i="5"/>
  <c r="C11" i="5"/>
  <c r="E10" i="5"/>
  <c r="D10" i="5"/>
  <c r="C10" i="5"/>
  <c r="E9" i="5"/>
  <c r="D9" i="5"/>
  <c r="C9" i="5"/>
  <c r="E8" i="5"/>
  <c r="D8" i="5"/>
  <c r="C8" i="5"/>
  <c r="E7" i="5"/>
  <c r="D7" i="5"/>
  <c r="C7" i="5"/>
  <c r="E5" i="5"/>
  <c r="D5" i="5"/>
  <c r="C5" i="5"/>
  <c r="I100" i="4"/>
  <c r="H100" i="4"/>
  <c r="G100" i="4"/>
  <c r="I98" i="4"/>
  <c r="H98" i="4"/>
  <c r="G98" i="4"/>
  <c r="I93" i="4"/>
  <c r="I96" i="4" s="1"/>
  <c r="H93" i="4"/>
  <c r="H96" i="4" s="1"/>
  <c r="G93" i="4"/>
  <c r="G96" i="4" s="1"/>
  <c r="I90" i="4"/>
  <c r="H90" i="4"/>
  <c r="G90" i="4"/>
  <c r="I88" i="4"/>
  <c r="H88" i="4"/>
  <c r="G88" i="4"/>
  <c r="I86" i="4"/>
  <c r="H86" i="4"/>
  <c r="G86" i="4"/>
  <c r="I84" i="4"/>
  <c r="I80" i="4"/>
  <c r="H80" i="4"/>
  <c r="G80" i="4"/>
  <c r="I76" i="4"/>
  <c r="H76" i="4"/>
  <c r="G76" i="4"/>
  <c r="I75" i="4"/>
  <c r="H75" i="4"/>
  <c r="G75" i="4"/>
  <c r="I74" i="4"/>
  <c r="H74" i="4"/>
  <c r="G74" i="4"/>
  <c r="I73" i="4"/>
  <c r="H73" i="4"/>
  <c r="G73" i="4"/>
  <c r="I72" i="4"/>
  <c r="H72" i="4"/>
  <c r="G72" i="4"/>
  <c r="I71" i="4"/>
  <c r="H71" i="4"/>
  <c r="G71" i="4"/>
  <c r="I70" i="4"/>
  <c r="H70" i="4"/>
  <c r="G70" i="4"/>
  <c r="I67" i="4"/>
  <c r="H67" i="4"/>
  <c r="G67" i="4"/>
  <c r="I66" i="4"/>
  <c r="H66" i="4"/>
  <c r="G66" i="4"/>
  <c r="I63" i="4"/>
  <c r="H63" i="4"/>
  <c r="G63" i="4"/>
  <c r="I62" i="4"/>
  <c r="H62" i="4"/>
  <c r="G62" i="4"/>
  <c r="I59" i="4"/>
  <c r="H59" i="4"/>
  <c r="G59" i="4"/>
  <c r="I58" i="4"/>
  <c r="H58" i="4"/>
  <c r="G58" i="4"/>
  <c r="I55" i="4"/>
  <c r="H55" i="4"/>
  <c r="G55" i="4"/>
  <c r="I54" i="4"/>
  <c r="H54" i="4"/>
  <c r="G54" i="4"/>
  <c r="I48" i="4"/>
  <c r="H48" i="4"/>
  <c r="G48" i="4"/>
  <c r="I47" i="4"/>
  <c r="H47" i="4"/>
  <c r="G47" i="4"/>
  <c r="I43" i="4"/>
  <c r="I45" i="4" s="1"/>
  <c r="H43" i="4"/>
  <c r="H45" i="4" s="1"/>
  <c r="G43" i="4"/>
  <c r="G45" i="4" s="1"/>
  <c r="I38" i="4"/>
  <c r="H38" i="4"/>
  <c r="G38" i="4"/>
  <c r="I36" i="4"/>
  <c r="H36" i="4"/>
  <c r="G36" i="4"/>
  <c r="I27" i="4"/>
  <c r="H27" i="4"/>
  <c r="G27" i="4"/>
  <c r="I26" i="4"/>
  <c r="H26" i="4"/>
  <c r="G26" i="4"/>
  <c r="I24" i="4"/>
  <c r="H24" i="4"/>
  <c r="G24" i="4"/>
  <c r="I19" i="4"/>
  <c r="H19" i="4"/>
  <c r="G19" i="4"/>
  <c r="I18" i="4"/>
  <c r="H18" i="4"/>
  <c r="G18" i="4"/>
  <c r="I15" i="4"/>
  <c r="H15" i="4"/>
  <c r="G15" i="4"/>
  <c r="I13" i="4"/>
  <c r="H13" i="4"/>
  <c r="G13" i="4"/>
  <c r="I12" i="4"/>
  <c r="H12" i="4"/>
  <c r="G12" i="4"/>
  <c r="I7" i="4"/>
  <c r="I10" i="4" s="1"/>
  <c r="H7" i="4"/>
  <c r="H10" i="4" s="1"/>
  <c r="G7" i="4"/>
  <c r="G10" i="4" s="1"/>
  <c r="I5" i="4"/>
  <c r="H5" i="4"/>
  <c r="G5" i="4"/>
  <c r="E100" i="4"/>
  <c r="D100" i="4"/>
  <c r="C100" i="4"/>
  <c r="E98" i="4"/>
  <c r="D98" i="4"/>
  <c r="C98" i="4"/>
  <c r="E93" i="4"/>
  <c r="E96" i="4" s="1"/>
  <c r="D93" i="4"/>
  <c r="D96" i="4" s="1"/>
  <c r="C93" i="4"/>
  <c r="C96" i="4" s="1"/>
  <c r="E90" i="4"/>
  <c r="D90" i="4"/>
  <c r="C90" i="4"/>
  <c r="E88" i="4"/>
  <c r="D88" i="4"/>
  <c r="C88" i="4"/>
  <c r="E86" i="4"/>
  <c r="D86" i="4"/>
  <c r="C86" i="4"/>
  <c r="E80" i="4"/>
  <c r="D80" i="4"/>
  <c r="C80" i="4"/>
  <c r="E76" i="4"/>
  <c r="D76" i="4"/>
  <c r="C76" i="4"/>
  <c r="E75" i="4"/>
  <c r="D75" i="4"/>
  <c r="C75" i="4"/>
  <c r="E74" i="4"/>
  <c r="D74" i="4"/>
  <c r="C74" i="4"/>
  <c r="E73" i="4"/>
  <c r="D73" i="4"/>
  <c r="C73" i="4"/>
  <c r="E72" i="4"/>
  <c r="D72" i="4"/>
  <c r="C72" i="4"/>
  <c r="E71" i="4"/>
  <c r="D71" i="4"/>
  <c r="C71" i="4"/>
  <c r="E70" i="4"/>
  <c r="D70" i="4"/>
  <c r="C70" i="4"/>
  <c r="E67" i="4"/>
  <c r="D67" i="4"/>
  <c r="C67" i="4"/>
  <c r="E66" i="4"/>
  <c r="D66" i="4"/>
  <c r="C66" i="4"/>
  <c r="E63" i="4"/>
  <c r="D63" i="4"/>
  <c r="C63" i="4"/>
  <c r="E62" i="4"/>
  <c r="D62" i="4"/>
  <c r="C62" i="4"/>
  <c r="E59" i="4"/>
  <c r="D59" i="4"/>
  <c r="C59" i="4"/>
  <c r="E58" i="4"/>
  <c r="D58" i="4"/>
  <c r="C58" i="4"/>
  <c r="E55" i="4"/>
  <c r="D55" i="4"/>
  <c r="C55" i="4"/>
  <c r="E54" i="4"/>
  <c r="D54" i="4"/>
  <c r="C54" i="4"/>
  <c r="E48" i="4"/>
  <c r="D48" i="4"/>
  <c r="C48" i="4"/>
  <c r="E47" i="4"/>
  <c r="D47" i="4"/>
  <c r="C47" i="4"/>
  <c r="E43" i="4"/>
  <c r="E45" i="4" s="1"/>
  <c r="D43" i="4"/>
  <c r="D45" i="4" s="1"/>
  <c r="C43" i="4"/>
  <c r="C45" i="4" s="1"/>
  <c r="E38" i="4"/>
  <c r="D38" i="4"/>
  <c r="C38" i="4"/>
  <c r="E36" i="4"/>
  <c r="D36" i="4"/>
  <c r="C36" i="4"/>
  <c r="E27" i="4"/>
  <c r="D27" i="4"/>
  <c r="C27" i="4"/>
  <c r="E26" i="4"/>
  <c r="D26" i="4"/>
  <c r="C26" i="4"/>
  <c r="E24" i="4"/>
  <c r="D24" i="4"/>
  <c r="C24" i="4"/>
  <c r="E19" i="4"/>
  <c r="D19" i="4"/>
  <c r="C19" i="4"/>
  <c r="E18" i="4"/>
  <c r="D18" i="4"/>
  <c r="C18" i="4"/>
  <c r="E15" i="4"/>
  <c r="D15" i="4"/>
  <c r="C15" i="4"/>
  <c r="E13" i="4"/>
  <c r="D13" i="4"/>
  <c r="C13" i="4"/>
  <c r="E12" i="4"/>
  <c r="D12" i="4"/>
  <c r="C12" i="4"/>
  <c r="E7" i="4"/>
  <c r="E10" i="4" s="1"/>
  <c r="D7" i="4"/>
  <c r="D10" i="4" s="1"/>
  <c r="C7" i="4"/>
  <c r="C10" i="4" s="1"/>
  <c r="E5" i="4"/>
  <c r="D5" i="4"/>
  <c r="C5" i="4"/>
  <c r="E55" i="3"/>
  <c r="D55" i="3"/>
  <c r="C55" i="3"/>
  <c r="E54" i="3"/>
  <c r="D54" i="3"/>
  <c r="C54" i="3"/>
  <c r="E53" i="3"/>
  <c r="D53" i="3"/>
  <c r="C53" i="3"/>
  <c r="E51" i="3"/>
  <c r="D51" i="3"/>
  <c r="C51" i="3"/>
  <c r="E42" i="3"/>
  <c r="D42" i="3"/>
  <c r="C42" i="3"/>
  <c r="E41" i="3"/>
  <c r="D41" i="3"/>
  <c r="C41" i="3"/>
  <c r="E36" i="3"/>
  <c r="D36" i="3"/>
  <c r="C36" i="3"/>
  <c r="E32" i="3"/>
  <c r="D32" i="3"/>
  <c r="C32" i="3"/>
  <c r="E30" i="3"/>
  <c r="D30" i="3"/>
  <c r="C30" i="3"/>
  <c r="E27" i="3"/>
  <c r="D27" i="3"/>
  <c r="C27" i="3"/>
  <c r="E25" i="3"/>
  <c r="D25" i="3"/>
  <c r="C25" i="3"/>
  <c r="E22" i="3"/>
  <c r="D22" i="3"/>
  <c r="C22" i="3"/>
  <c r="E20" i="3"/>
  <c r="D20" i="3"/>
  <c r="C20" i="3"/>
  <c r="E19" i="3"/>
  <c r="D19" i="3"/>
  <c r="C19" i="3"/>
  <c r="E18" i="3"/>
  <c r="D18" i="3"/>
  <c r="C18" i="3"/>
  <c r="E17" i="3"/>
  <c r="D17" i="3"/>
  <c r="C17" i="3"/>
  <c r="E14" i="3"/>
  <c r="D14" i="3"/>
  <c r="C14" i="3"/>
  <c r="E11" i="3"/>
  <c r="D11" i="3"/>
  <c r="C11" i="3"/>
  <c r="E8" i="3"/>
  <c r="D8" i="3"/>
  <c r="C8" i="3"/>
  <c r="E7" i="3"/>
  <c r="D7" i="3"/>
  <c r="C7" i="3"/>
  <c r="I55" i="3"/>
  <c r="H55" i="3"/>
  <c r="G55" i="3"/>
  <c r="I54" i="3"/>
  <c r="H54" i="3"/>
  <c r="G54" i="3"/>
  <c r="I53" i="3"/>
  <c r="H53" i="3"/>
  <c r="G53" i="3"/>
  <c r="I51" i="3"/>
  <c r="H51" i="3"/>
  <c r="G51" i="3"/>
  <c r="I42" i="3"/>
  <c r="H42" i="3"/>
  <c r="G42" i="3"/>
  <c r="I41" i="3"/>
  <c r="H41" i="3"/>
  <c r="G41" i="3"/>
  <c r="I36" i="3"/>
  <c r="H36" i="3"/>
  <c r="G36" i="3"/>
  <c r="I32" i="3"/>
  <c r="H32" i="3"/>
  <c r="G32" i="3"/>
  <c r="I30" i="3"/>
  <c r="H30" i="3"/>
  <c r="G30" i="3"/>
  <c r="I27" i="3"/>
  <c r="H27" i="3"/>
  <c r="G27" i="3"/>
  <c r="I25" i="3"/>
  <c r="H25" i="3"/>
  <c r="G25" i="3"/>
  <c r="I22" i="3"/>
  <c r="H22" i="3"/>
  <c r="G22" i="3"/>
  <c r="I20" i="3"/>
  <c r="H20" i="3"/>
  <c r="G20" i="3"/>
  <c r="I19" i="3"/>
  <c r="H19" i="3"/>
  <c r="G19" i="3"/>
  <c r="I18" i="3"/>
  <c r="H18" i="3"/>
  <c r="G18" i="3"/>
  <c r="I17" i="3"/>
  <c r="H17" i="3"/>
  <c r="G17" i="3"/>
  <c r="I14" i="3"/>
  <c r="H14" i="3"/>
  <c r="G14" i="3"/>
  <c r="I11" i="3"/>
  <c r="H11" i="3"/>
  <c r="G11" i="3"/>
  <c r="I8" i="3"/>
  <c r="H8" i="3"/>
  <c r="G8" i="3"/>
  <c r="I7" i="3"/>
  <c r="H7" i="3"/>
  <c r="G7" i="3"/>
  <c r="G46" i="2"/>
  <c r="G40" i="2"/>
  <c r="G38" i="2"/>
  <c r="G35" i="2"/>
  <c r="G34" i="2"/>
  <c r="G32" i="2"/>
  <c r="G27" i="2"/>
  <c r="G16" i="2"/>
  <c r="G13" i="2"/>
  <c r="G12" i="2"/>
  <c r="G9" i="2"/>
  <c r="G7" i="2"/>
  <c r="G5" i="2"/>
  <c r="D46" i="2"/>
  <c r="D40" i="2"/>
  <c r="D38" i="2"/>
  <c r="D35" i="2"/>
  <c r="D34" i="2"/>
  <c r="D32" i="2"/>
  <c r="D27" i="2"/>
  <c r="D16" i="2"/>
  <c r="D13" i="2"/>
  <c r="D12" i="2"/>
  <c r="D9" i="2"/>
  <c r="D7" i="2"/>
  <c r="D5" i="2"/>
  <c r="D32" i="5"/>
  <c r="F8" i="6"/>
  <c r="F9" i="6"/>
  <c r="F5" i="6"/>
  <c r="F6" i="6" s="1"/>
  <c r="B8" i="6"/>
  <c r="B9" i="6"/>
  <c r="B5" i="6"/>
  <c r="B6" i="6" s="1"/>
  <c r="F78" i="5"/>
  <c r="F79" i="5"/>
  <c r="F80" i="5"/>
  <c r="B78" i="5"/>
  <c r="B79" i="5"/>
  <c r="B80" i="5"/>
  <c r="F5" i="5"/>
  <c r="F7" i="5"/>
  <c r="F8" i="5"/>
  <c r="F9" i="5"/>
  <c r="F10" i="5"/>
  <c r="F11" i="5"/>
  <c r="F12" i="5"/>
  <c r="F15" i="5"/>
  <c r="F14" i="5"/>
  <c r="F24" i="5"/>
  <c r="F25" i="5"/>
  <c r="F34" i="5"/>
  <c r="F36" i="5"/>
  <c r="F37" i="5"/>
  <c r="F38" i="5"/>
  <c r="F39" i="5"/>
  <c r="F42" i="5"/>
  <c r="F43" i="5"/>
  <c r="F46" i="5"/>
  <c r="F50" i="5"/>
  <c r="F53" i="5"/>
  <c r="F56" i="5"/>
  <c r="F59" i="5"/>
  <c r="F65" i="5"/>
  <c r="B5" i="5"/>
  <c r="B7" i="5"/>
  <c r="B8" i="5"/>
  <c r="B9" i="5"/>
  <c r="B10" i="5"/>
  <c r="B11" i="5"/>
  <c r="B12" i="5"/>
  <c r="B15" i="5"/>
  <c r="B14" i="5"/>
  <c r="B24" i="5"/>
  <c r="B25" i="5"/>
  <c r="B34" i="5"/>
  <c r="B37" i="5"/>
  <c r="B38" i="5"/>
  <c r="B39" i="5"/>
  <c r="B42" i="5"/>
  <c r="B43" i="5"/>
  <c r="B46" i="5"/>
  <c r="B50" i="5"/>
  <c r="B53" i="5"/>
  <c r="B56" i="5"/>
  <c r="B59" i="5"/>
  <c r="B65" i="5"/>
  <c r="F72" i="5"/>
  <c r="F74" i="5" s="1"/>
  <c r="F85" i="5"/>
  <c r="B72" i="5"/>
  <c r="B85" i="5"/>
  <c r="F98" i="4"/>
  <c r="F100" i="4"/>
  <c r="B98" i="4"/>
  <c r="B100" i="4"/>
  <c r="F88" i="4"/>
  <c r="F90" i="4"/>
  <c r="B88" i="4"/>
  <c r="B90" i="4"/>
  <c r="F70" i="4"/>
  <c r="F71" i="4"/>
  <c r="F72" i="4"/>
  <c r="F73" i="4"/>
  <c r="F74" i="4"/>
  <c r="F75" i="4"/>
  <c r="F76" i="4"/>
  <c r="B70" i="4"/>
  <c r="B71" i="4"/>
  <c r="B72" i="4"/>
  <c r="B73" i="4"/>
  <c r="B74" i="4"/>
  <c r="B75" i="4"/>
  <c r="B76" i="4"/>
  <c r="F66" i="4"/>
  <c r="F67" i="4"/>
  <c r="B66" i="4"/>
  <c r="B67" i="4"/>
  <c r="F62" i="4"/>
  <c r="F63" i="4"/>
  <c r="B62" i="4"/>
  <c r="B63" i="4"/>
  <c r="F58" i="4"/>
  <c r="F59" i="4"/>
  <c r="B58" i="4"/>
  <c r="B59" i="4"/>
  <c r="F54" i="4"/>
  <c r="F55" i="4"/>
  <c r="B54" i="4"/>
  <c r="B55" i="4"/>
  <c r="F47" i="4"/>
  <c r="F48" i="4"/>
  <c r="B47" i="4"/>
  <c r="B48" i="4"/>
  <c r="F36" i="4"/>
  <c r="F38" i="4"/>
  <c r="B36" i="4"/>
  <c r="B38" i="4"/>
  <c r="F26" i="4"/>
  <c r="F27" i="4"/>
  <c r="B26" i="4"/>
  <c r="B27" i="4"/>
  <c r="F18" i="4"/>
  <c r="F19" i="4"/>
  <c r="B18" i="4"/>
  <c r="B19" i="4"/>
  <c r="F12" i="4"/>
  <c r="F13" i="4"/>
  <c r="F15" i="4"/>
  <c r="B12" i="4"/>
  <c r="B13" i="4"/>
  <c r="B15" i="4"/>
  <c r="B53" i="3"/>
  <c r="B54" i="3"/>
  <c r="B55" i="3"/>
  <c r="F53" i="3"/>
  <c r="F54" i="3"/>
  <c r="F55" i="3"/>
  <c r="F36" i="3"/>
  <c r="F41" i="3"/>
  <c r="F42" i="3"/>
  <c r="B36" i="3"/>
  <c r="B41" i="3"/>
  <c r="B42" i="3"/>
  <c r="F30" i="3"/>
  <c r="F32" i="3"/>
  <c r="B30" i="3"/>
  <c r="B32" i="3"/>
  <c r="F17" i="3"/>
  <c r="F18" i="3"/>
  <c r="F19" i="3"/>
  <c r="F20" i="3"/>
  <c r="F22" i="3"/>
  <c r="B17" i="3"/>
  <c r="B18" i="3"/>
  <c r="B19" i="3"/>
  <c r="B20" i="3"/>
  <c r="B22" i="3"/>
  <c r="F11" i="3"/>
  <c r="F14" i="3"/>
  <c r="B11" i="3"/>
  <c r="B14" i="3"/>
  <c r="F7" i="3"/>
  <c r="F8" i="3"/>
  <c r="B7" i="3"/>
  <c r="B8" i="3"/>
  <c r="C5" i="2"/>
  <c r="C7" i="2"/>
  <c r="C9" i="2"/>
  <c r="C12" i="2"/>
  <c r="C13" i="2"/>
  <c r="C16" i="2"/>
  <c r="C27" i="2"/>
  <c r="B5" i="2"/>
  <c r="B7" i="2"/>
  <c r="B9" i="2"/>
  <c r="B12" i="2"/>
  <c r="B13" i="2"/>
  <c r="B16" i="2"/>
  <c r="B27" i="2"/>
  <c r="F32" i="2"/>
  <c r="F34" i="2"/>
  <c r="F35" i="2"/>
  <c r="F38" i="2"/>
  <c r="F40" i="2"/>
  <c r="F46" i="2"/>
  <c r="C32" i="2"/>
  <c r="C34" i="2"/>
  <c r="C35" i="2"/>
  <c r="C38" i="2"/>
  <c r="C40" i="2"/>
  <c r="C46" i="2"/>
  <c r="B32" i="2"/>
  <c r="B34" i="2"/>
  <c r="B35" i="2"/>
  <c r="B38" i="2"/>
  <c r="B40" i="2"/>
  <c r="B46" i="2"/>
  <c r="F16" i="2"/>
  <c r="F27" i="2"/>
  <c r="F12" i="2"/>
  <c r="F13" i="2"/>
  <c r="F7" i="2"/>
  <c r="F9" i="2"/>
  <c r="J65" i="5"/>
  <c r="L50" i="5"/>
  <c r="J39" i="5"/>
  <c r="L39" i="5"/>
  <c r="J38" i="5"/>
  <c r="L38" i="5"/>
  <c r="F80" i="4"/>
  <c r="F84" i="4"/>
  <c r="F86" i="4"/>
  <c r="F93" i="4"/>
  <c r="F43" i="4"/>
  <c r="F45" i="4" s="1"/>
  <c r="F5" i="4"/>
  <c r="F7" i="4"/>
  <c r="F10" i="4" s="1"/>
  <c r="F24" i="4"/>
  <c r="B80" i="4"/>
  <c r="B84" i="4"/>
  <c r="B86" i="4"/>
  <c r="B93" i="4"/>
  <c r="B43" i="4"/>
  <c r="B45" i="4" s="1"/>
  <c r="B5" i="4"/>
  <c r="B7" i="4"/>
  <c r="B24" i="4"/>
  <c r="J38" i="4"/>
  <c r="L38" i="4"/>
  <c r="F51" i="3"/>
  <c r="F25" i="3"/>
  <c r="F27" i="3"/>
  <c r="B51" i="3"/>
  <c r="B25" i="3"/>
  <c r="B27" i="3"/>
  <c r="J42" i="3"/>
  <c r="L42" i="3"/>
  <c r="L41" i="3"/>
  <c r="J14" i="3"/>
  <c r="L14" i="3"/>
  <c r="F5" i="2"/>
  <c r="M9" i="5"/>
  <c r="L8" i="3"/>
  <c r="L9" i="5"/>
  <c r="K16" i="2"/>
  <c r="L76" i="4"/>
  <c r="J76" i="4"/>
  <c r="B32" i="5"/>
  <c r="F30" i="5"/>
  <c r="F31" i="5"/>
  <c r="B30" i="5"/>
  <c r="B31" i="5"/>
  <c r="B28" i="5"/>
  <c r="F28" i="5"/>
  <c r="E287" i="1" l="1"/>
  <c r="G57" i="3"/>
  <c r="G59" i="3" s="1"/>
  <c r="C57" i="3"/>
  <c r="C59" i="3" s="1"/>
  <c r="H57" i="3"/>
  <c r="H59" i="3" s="1"/>
  <c r="D57" i="3"/>
  <c r="D59" i="3" s="1"/>
  <c r="I57" i="3"/>
  <c r="I59" i="3" s="1"/>
  <c r="E57" i="3"/>
  <c r="E59" i="3" s="1"/>
  <c r="E292" i="1"/>
  <c r="J113" i="1"/>
  <c r="E293" i="1"/>
  <c r="E294" i="1"/>
  <c r="C22" i="5"/>
  <c r="I22" i="5"/>
  <c r="D22" i="5"/>
  <c r="E162" i="1"/>
  <c r="H22" i="5"/>
  <c r="E22" i="5"/>
  <c r="G22" i="5"/>
  <c r="K45" i="4"/>
  <c r="J45" i="4"/>
  <c r="M45" i="4"/>
  <c r="L45" i="4"/>
  <c r="K5" i="4"/>
  <c r="J5" i="4"/>
  <c r="M5" i="4"/>
  <c r="L5" i="4"/>
  <c r="J16" i="2"/>
  <c r="K41" i="3"/>
  <c r="K39" i="3"/>
  <c r="M41" i="3"/>
  <c r="M39" i="3"/>
  <c r="L16" i="2"/>
  <c r="M65" i="5"/>
  <c r="K65" i="5"/>
  <c r="M96" i="4"/>
  <c r="L96" i="4"/>
  <c r="K96" i="4"/>
  <c r="J96" i="4"/>
  <c r="C28" i="4"/>
  <c r="K10" i="4"/>
  <c r="J10" i="4"/>
  <c r="M10" i="4"/>
  <c r="L10" i="4"/>
  <c r="E78" i="4"/>
  <c r="G78" i="4"/>
  <c r="C78" i="4"/>
  <c r="D78" i="4"/>
  <c r="I78" i="4"/>
  <c r="H78" i="4"/>
  <c r="C102" i="4"/>
  <c r="K74" i="5"/>
  <c r="J74" i="5"/>
  <c r="M74" i="5"/>
  <c r="L74" i="5"/>
  <c r="D102" i="4"/>
  <c r="H102" i="4"/>
  <c r="E102" i="4"/>
  <c r="G102" i="4"/>
  <c r="I102" i="4"/>
  <c r="E68" i="5"/>
  <c r="B68" i="5"/>
  <c r="G68" i="5"/>
  <c r="C68" i="5"/>
  <c r="H68" i="5"/>
  <c r="D68" i="5"/>
  <c r="I68" i="5"/>
  <c r="F68" i="5"/>
  <c r="E61" i="5"/>
  <c r="B61" i="5"/>
  <c r="D34" i="3"/>
  <c r="G61" i="5"/>
  <c r="F61" i="5"/>
  <c r="C61" i="5"/>
  <c r="H61" i="5"/>
  <c r="D61" i="5"/>
  <c r="I61" i="5"/>
  <c r="D28" i="3"/>
  <c r="G39" i="4"/>
  <c r="K208" i="1"/>
  <c r="I193" i="1"/>
  <c r="J15" i="1"/>
  <c r="J80" i="1"/>
  <c r="J198" i="1"/>
  <c r="I283" i="1"/>
  <c r="M86" i="4"/>
  <c r="K94" i="1"/>
  <c r="E47" i="2"/>
  <c r="J233" i="1"/>
  <c r="I176" i="1"/>
  <c r="K86" i="4"/>
  <c r="I250" i="1"/>
  <c r="I268" i="1"/>
  <c r="K268" i="1"/>
  <c r="L283" i="1"/>
  <c r="I61" i="1"/>
  <c r="I113" i="1"/>
  <c r="K15" i="1"/>
  <c r="K57" i="1"/>
  <c r="L80" i="1"/>
  <c r="K104" i="1"/>
  <c r="J86" i="4"/>
  <c r="L86" i="4"/>
  <c r="C48" i="5"/>
  <c r="H48" i="5"/>
  <c r="G34" i="3"/>
  <c r="C34" i="3"/>
  <c r="E34" i="3"/>
  <c r="D39" i="4"/>
  <c r="E52" i="4"/>
  <c r="G52" i="4"/>
  <c r="E48" i="5"/>
  <c r="L6" i="6"/>
  <c r="K32" i="5"/>
  <c r="H36" i="2"/>
  <c r="M6" i="6"/>
  <c r="F52" i="4"/>
  <c r="I52" i="4"/>
  <c r="L212" i="1"/>
  <c r="K193" i="1"/>
  <c r="D52" i="4"/>
  <c r="B48" i="5"/>
  <c r="C52" i="4"/>
  <c r="D48" i="5"/>
  <c r="L257" i="1"/>
  <c r="L37" i="1"/>
  <c r="L61" i="1"/>
  <c r="L86" i="1"/>
  <c r="K113" i="1"/>
  <c r="L57" i="1"/>
  <c r="I130" i="1"/>
  <c r="L104" i="1"/>
  <c r="J208" i="1"/>
  <c r="J32" i="5"/>
  <c r="H52" i="4"/>
  <c r="J6" i="6"/>
  <c r="K176" i="1"/>
  <c r="I202" i="1"/>
  <c r="I257" i="1"/>
  <c r="K233" i="1"/>
  <c r="J57" i="1"/>
  <c r="J104" i="1"/>
  <c r="K71" i="1"/>
  <c r="K257" i="1"/>
  <c r="J100" i="1"/>
  <c r="H39" i="4"/>
  <c r="K43" i="1"/>
  <c r="K80" i="1"/>
  <c r="I57" i="1"/>
  <c r="K250" i="1"/>
  <c r="F34" i="3"/>
  <c r="B52" i="4"/>
  <c r="H10" i="2"/>
  <c r="K6" i="6"/>
  <c r="B34" i="3"/>
  <c r="F39" i="4"/>
  <c r="I39" i="4"/>
  <c r="M39" i="4" s="1"/>
  <c r="G48" i="5"/>
  <c r="I34" i="3"/>
  <c r="C39" i="4"/>
  <c r="B39" i="4"/>
  <c r="F48" i="5"/>
  <c r="H34" i="3"/>
  <c r="E39" i="4"/>
  <c r="I48" i="5"/>
  <c r="E10" i="2"/>
  <c r="C28" i="2"/>
  <c r="D28" i="2"/>
  <c r="E28" i="2"/>
  <c r="B28" i="2"/>
  <c r="E14" i="2"/>
  <c r="H14" i="2"/>
  <c r="H47" i="2"/>
  <c r="H28" i="2"/>
  <c r="E36" i="2"/>
  <c r="I198" i="1"/>
  <c r="L250" i="1"/>
  <c r="L43" i="1"/>
  <c r="J202" i="1"/>
  <c r="J193" i="1"/>
  <c r="I15" i="1"/>
  <c r="D10" i="6"/>
  <c r="D12" i="6" s="1"/>
  <c r="L176" i="1"/>
  <c r="J268" i="1"/>
  <c r="L233" i="1"/>
  <c r="L49" i="1"/>
  <c r="L71" i="1"/>
  <c r="K198" i="1"/>
  <c r="I104" i="1"/>
  <c r="I208" i="1"/>
  <c r="K283" i="1"/>
  <c r="I37" i="1"/>
  <c r="L65" i="1"/>
  <c r="J94" i="1"/>
  <c r="J257" i="1"/>
  <c r="J283" i="1"/>
  <c r="K212" i="1"/>
  <c r="L193" i="1"/>
  <c r="L198" i="1"/>
  <c r="L100" i="1"/>
  <c r="I86" i="1"/>
  <c r="J250" i="1"/>
  <c r="I80" i="1"/>
  <c r="J86" i="1"/>
  <c r="J49" i="1"/>
  <c r="I212" i="1"/>
  <c r="L202" i="1"/>
  <c r="I65" i="1"/>
  <c r="I43" i="1"/>
  <c r="K61" i="1"/>
  <c r="K202" i="1"/>
  <c r="I100" i="1"/>
  <c r="J176" i="1"/>
  <c r="K65" i="1"/>
  <c r="L15" i="1"/>
  <c r="L208" i="1"/>
  <c r="L268" i="1"/>
  <c r="I94" i="1"/>
  <c r="G28" i="4"/>
  <c r="J212" i="1"/>
  <c r="I49" i="1"/>
  <c r="I233" i="1"/>
  <c r="J37" i="1"/>
  <c r="K49" i="1"/>
  <c r="K86" i="1"/>
  <c r="K100" i="1"/>
  <c r="L113" i="1"/>
  <c r="J130" i="1"/>
  <c r="D64" i="4"/>
  <c r="H20" i="4"/>
  <c r="J71" i="1"/>
  <c r="K37" i="1"/>
  <c r="I71" i="1"/>
  <c r="L94" i="1"/>
  <c r="I160" i="1"/>
  <c r="L160" i="1"/>
  <c r="K160" i="1"/>
  <c r="J160" i="1"/>
  <c r="D28" i="4"/>
  <c r="G20" i="4"/>
  <c r="G68" i="4"/>
  <c r="G26" i="5"/>
  <c r="C10" i="6"/>
  <c r="C12" i="6" s="1"/>
  <c r="L130" i="1"/>
  <c r="K130" i="1"/>
  <c r="F32" i="5"/>
  <c r="F14" i="2"/>
  <c r="F47" i="2"/>
  <c r="B14" i="2"/>
  <c r="G43" i="3"/>
  <c r="I187" i="1"/>
  <c r="L187" i="1"/>
  <c r="K187" i="1"/>
  <c r="J187" i="1"/>
  <c r="H43" i="3"/>
  <c r="G36" i="2"/>
  <c r="C60" i="4"/>
  <c r="C91" i="4"/>
  <c r="G16" i="4"/>
  <c r="H28" i="4"/>
  <c r="G56" i="4"/>
  <c r="C26" i="5"/>
  <c r="H56" i="4"/>
  <c r="D26" i="5"/>
  <c r="F81" i="5"/>
  <c r="F96" i="5" s="1"/>
  <c r="D60" i="4"/>
  <c r="D91" i="4"/>
  <c r="C40" i="5"/>
  <c r="C64" i="4"/>
  <c r="H60" i="4"/>
  <c r="H91" i="4"/>
  <c r="D81" i="5"/>
  <c r="D96" i="5" s="1"/>
  <c r="C16" i="4"/>
  <c r="E20" i="4"/>
  <c r="C68" i="4"/>
  <c r="H64" i="4"/>
  <c r="H32" i="5"/>
  <c r="G40" i="5"/>
  <c r="D40" i="5"/>
  <c r="D68" i="4"/>
  <c r="H40" i="5"/>
  <c r="D20" i="4"/>
  <c r="D56" i="4"/>
  <c r="G64" i="4"/>
  <c r="I26" i="5"/>
  <c r="G32" i="5"/>
  <c r="H81" i="5"/>
  <c r="H96" i="5" s="1"/>
  <c r="H10" i="6"/>
  <c r="H12" i="6" s="1"/>
  <c r="E16" i="4"/>
  <c r="G60" i="4"/>
  <c r="G91" i="4"/>
  <c r="C81" i="5"/>
  <c r="C96" i="5" s="1"/>
  <c r="I32" i="5"/>
  <c r="G14" i="2"/>
  <c r="G47" i="2"/>
  <c r="D16" i="4"/>
  <c r="C20" i="4"/>
  <c r="C56" i="4"/>
  <c r="E60" i="4"/>
  <c r="E91" i="4"/>
  <c r="H16" i="4"/>
  <c r="H68" i="4"/>
  <c r="H26" i="5"/>
  <c r="G81" i="5"/>
  <c r="G96" i="5" s="1"/>
  <c r="G10" i="6"/>
  <c r="G12" i="6" s="1"/>
  <c r="G28" i="3"/>
  <c r="E68" i="4"/>
  <c r="I81" i="5"/>
  <c r="I96" i="5" s="1"/>
  <c r="D47" i="2"/>
  <c r="H15" i="3"/>
  <c r="E28" i="4"/>
  <c r="E40" i="5"/>
  <c r="E10" i="6"/>
  <c r="I10" i="6"/>
  <c r="G10" i="2"/>
  <c r="G15" i="3"/>
  <c r="I16" i="4"/>
  <c r="I40" i="5"/>
  <c r="I15" i="3"/>
  <c r="I28" i="4"/>
  <c r="I20" i="4"/>
  <c r="E26" i="5"/>
  <c r="I91" i="4"/>
  <c r="I68" i="4"/>
  <c r="I64" i="4"/>
  <c r="E64" i="4"/>
  <c r="I60" i="4"/>
  <c r="I56" i="4"/>
  <c r="E56" i="4"/>
  <c r="E81" i="5"/>
  <c r="E96" i="5" s="1"/>
  <c r="F10" i="6"/>
  <c r="F12" i="6" s="1"/>
  <c r="B60" i="4"/>
  <c r="B26" i="5"/>
  <c r="F26" i="5"/>
  <c r="I43" i="3"/>
  <c r="G9" i="3"/>
  <c r="I9" i="3"/>
  <c r="H23" i="3"/>
  <c r="I28" i="3"/>
  <c r="G28" i="2"/>
  <c r="H9" i="3"/>
  <c r="I23" i="3"/>
  <c r="F20" i="4"/>
  <c r="F28" i="4"/>
  <c r="F56" i="4"/>
  <c r="F60" i="4"/>
  <c r="B91" i="4"/>
  <c r="B102" i="4"/>
  <c r="G23" i="3"/>
  <c r="H28" i="3"/>
  <c r="D43" i="3"/>
  <c r="C43" i="3"/>
  <c r="D23" i="3"/>
  <c r="C23" i="3"/>
  <c r="D15" i="3"/>
  <c r="C15" i="3"/>
  <c r="D9" i="3"/>
  <c r="C9" i="3"/>
  <c r="C28" i="3"/>
  <c r="B28" i="3"/>
  <c r="F28" i="3"/>
  <c r="F15" i="3"/>
  <c r="B23" i="3"/>
  <c r="F43" i="3"/>
  <c r="E15" i="3"/>
  <c r="B64" i="4"/>
  <c r="B68" i="4"/>
  <c r="B43" i="3"/>
  <c r="B81" i="5"/>
  <c r="B96" i="5" s="1"/>
  <c r="B15" i="3"/>
  <c r="B57" i="3"/>
  <c r="B59" i="3" s="1"/>
  <c r="B28" i="4"/>
  <c r="B56" i="4"/>
  <c r="B40" i="5"/>
  <c r="E28" i="3"/>
  <c r="C14" i="2"/>
  <c r="D10" i="2"/>
  <c r="D36" i="2"/>
  <c r="D14" i="2"/>
  <c r="F36" i="2"/>
  <c r="E9" i="3"/>
  <c r="E23" i="3"/>
  <c r="E43" i="3"/>
  <c r="B22" i="5"/>
  <c r="B36" i="2"/>
  <c r="C10" i="2"/>
  <c r="F23" i="3"/>
  <c r="F91" i="4"/>
  <c r="F102" i="4"/>
  <c r="B10" i="6"/>
  <c r="B12" i="6" s="1"/>
  <c r="F22" i="5"/>
  <c r="B9" i="3"/>
  <c r="F9" i="3"/>
  <c r="F57" i="3"/>
  <c r="F59" i="3" s="1"/>
  <c r="F16" i="4"/>
  <c r="B16" i="4"/>
  <c r="F40" i="5"/>
  <c r="F10" i="2"/>
  <c r="B20" i="4"/>
  <c r="F64" i="4"/>
  <c r="F68" i="4"/>
  <c r="B78" i="4"/>
  <c r="F78" i="4"/>
  <c r="B10" i="2"/>
  <c r="B47" i="2"/>
  <c r="F28" i="2"/>
  <c r="C47" i="2"/>
  <c r="C36" i="2"/>
  <c r="K39" i="4" l="1"/>
  <c r="E296" i="1"/>
  <c r="I70" i="5"/>
  <c r="D70" i="5"/>
  <c r="D98" i="5" s="1"/>
  <c r="H70" i="5"/>
  <c r="C70" i="5"/>
  <c r="C98" i="5" s="1"/>
  <c r="F70" i="5"/>
  <c r="F98" i="5" s="1"/>
  <c r="G70" i="5"/>
  <c r="G98" i="5" s="1"/>
  <c r="E70" i="5"/>
  <c r="E41" i="4"/>
  <c r="H41" i="4"/>
  <c r="C41" i="4"/>
  <c r="D41" i="4"/>
  <c r="G41" i="4"/>
  <c r="I41" i="4"/>
  <c r="G104" i="4"/>
  <c r="C104" i="4"/>
  <c r="D104" i="4"/>
  <c r="H104" i="4"/>
  <c r="E104" i="4"/>
  <c r="I104" i="4"/>
  <c r="D45" i="3"/>
  <c r="D61" i="3" s="1"/>
  <c r="H45" i="3"/>
  <c r="H61" i="3" s="1"/>
  <c r="E45" i="3"/>
  <c r="I45" i="3"/>
  <c r="C45" i="3"/>
  <c r="C61" i="3" s="1"/>
  <c r="G45" i="3"/>
  <c r="G61" i="3" s="1"/>
  <c r="F104" i="4"/>
  <c r="M68" i="5"/>
  <c r="L68" i="5"/>
  <c r="K68" i="5"/>
  <c r="J68" i="5"/>
  <c r="B55" i="2"/>
  <c r="C55" i="2"/>
  <c r="E55" i="2"/>
  <c r="H55" i="2"/>
  <c r="G55" i="2"/>
  <c r="F55" i="2"/>
  <c r="D55" i="2"/>
  <c r="J34" i="3"/>
  <c r="F41" i="4"/>
  <c r="B41" i="4"/>
  <c r="I36" i="2"/>
  <c r="K48" i="5"/>
  <c r="M48" i="5"/>
  <c r="L34" i="3"/>
  <c r="K34" i="3"/>
  <c r="J48" i="5"/>
  <c r="I47" i="2"/>
  <c r="K22" i="5"/>
  <c r="L48" i="5"/>
  <c r="J22" i="5"/>
  <c r="M34" i="3"/>
  <c r="H30" i="2"/>
  <c r="J14" i="2"/>
  <c r="I10" i="2"/>
  <c r="E12" i="6"/>
  <c r="J10" i="6"/>
  <c r="K10" i="6"/>
  <c r="I12" i="6"/>
  <c r="L10" i="6"/>
  <c r="M10" i="6"/>
  <c r="L10" i="2"/>
  <c r="L32" i="5"/>
  <c r="M32" i="5"/>
  <c r="L81" i="5"/>
  <c r="M81" i="5"/>
  <c r="K81" i="5"/>
  <c r="J81" i="5"/>
  <c r="J26" i="5"/>
  <c r="K26" i="5"/>
  <c r="L22" i="5"/>
  <c r="M22" i="5"/>
  <c r="L40" i="5"/>
  <c r="M40" i="5"/>
  <c r="K61" i="5"/>
  <c r="J61" i="5"/>
  <c r="L61" i="5"/>
  <c r="M61" i="5"/>
  <c r="L26" i="5"/>
  <c r="M26" i="5"/>
  <c r="J40" i="5"/>
  <c r="K40" i="5"/>
  <c r="J52" i="4"/>
  <c r="K52" i="4"/>
  <c r="M78" i="4"/>
  <c r="L78" i="4"/>
  <c r="M28" i="4"/>
  <c r="L28" i="4"/>
  <c r="M16" i="4"/>
  <c r="L16" i="4"/>
  <c r="L68" i="4"/>
  <c r="M68" i="4"/>
  <c r="L52" i="4"/>
  <c r="M52" i="4"/>
  <c r="M64" i="4"/>
  <c r="L64" i="4"/>
  <c r="J28" i="4"/>
  <c r="K28" i="4"/>
  <c r="J78" i="4"/>
  <c r="K78" i="4"/>
  <c r="M102" i="4"/>
  <c r="L102" i="4"/>
  <c r="L20" i="4"/>
  <c r="M20" i="4"/>
  <c r="J60" i="4"/>
  <c r="K60" i="4"/>
  <c r="K64" i="4"/>
  <c r="J64" i="4"/>
  <c r="J91" i="4"/>
  <c r="K91" i="4"/>
  <c r="L60" i="4"/>
  <c r="M60" i="4"/>
  <c r="M56" i="4"/>
  <c r="L56" i="4"/>
  <c r="J102" i="4"/>
  <c r="K102" i="4"/>
  <c r="J68" i="4"/>
  <c r="K68" i="4"/>
  <c r="K16" i="4"/>
  <c r="J16" i="4"/>
  <c r="J56" i="4"/>
  <c r="K56" i="4"/>
  <c r="L91" i="4"/>
  <c r="M91" i="4"/>
  <c r="J20" i="4"/>
  <c r="K20" i="4"/>
  <c r="K15" i="3"/>
  <c r="J15" i="3"/>
  <c r="J57" i="3"/>
  <c r="K57" i="3"/>
  <c r="J28" i="3"/>
  <c r="K28" i="3"/>
  <c r="L28" i="3"/>
  <c r="M28" i="3"/>
  <c r="J43" i="3"/>
  <c r="K43" i="3"/>
  <c r="L9" i="3"/>
  <c r="M9" i="3"/>
  <c r="L57" i="3"/>
  <c r="M57" i="3"/>
  <c r="L15" i="3"/>
  <c r="M15" i="3"/>
  <c r="K9" i="3"/>
  <c r="J9" i="3"/>
  <c r="K23" i="3"/>
  <c r="J23" i="3"/>
  <c r="L23" i="3"/>
  <c r="M23" i="3"/>
  <c r="L43" i="3"/>
  <c r="M43" i="3"/>
  <c r="I28" i="2"/>
  <c r="E30" i="2"/>
  <c r="K14" i="2"/>
  <c r="I14" i="2"/>
  <c r="L47" i="2"/>
  <c r="L14" i="2"/>
  <c r="L28" i="2"/>
  <c r="K47" i="2"/>
  <c r="J10" i="2"/>
  <c r="K10" i="2"/>
  <c r="J28" i="2"/>
  <c r="J47" i="2"/>
  <c r="K28" i="2"/>
  <c r="J36" i="2"/>
  <c r="L36" i="2"/>
  <c r="K36" i="2"/>
  <c r="L162" i="1"/>
  <c r="H289" i="1"/>
  <c r="K162" i="1"/>
  <c r="J162" i="1"/>
  <c r="I162" i="1"/>
  <c r="L287" i="1"/>
  <c r="K287" i="1"/>
  <c r="I287" i="1"/>
  <c r="J287" i="1"/>
  <c r="G30" i="2"/>
  <c r="E289" i="1"/>
  <c r="B45" i="3"/>
  <c r="B61" i="3" s="1"/>
  <c r="F45" i="3"/>
  <c r="F61" i="3" s="1"/>
  <c r="B104" i="4"/>
  <c r="D30" i="2"/>
  <c r="B30" i="2"/>
  <c r="F30" i="2"/>
  <c r="C30" i="2"/>
  <c r="B70" i="5"/>
  <c r="B98" i="5" s="1"/>
  <c r="J55" i="2" l="1"/>
  <c r="E57" i="2"/>
  <c r="L55" i="2"/>
  <c r="H57" i="2"/>
  <c r="G57" i="2"/>
  <c r="B57" i="2"/>
  <c r="J12" i="6"/>
  <c r="K12" i="6"/>
  <c r="L12" i="6"/>
  <c r="M12" i="6"/>
  <c r="I98" i="5"/>
  <c r="K96" i="5"/>
  <c r="J96" i="5"/>
  <c r="L96" i="5"/>
  <c r="M96" i="5"/>
  <c r="H98" i="5"/>
  <c r="L70" i="5"/>
  <c r="M70" i="5"/>
  <c r="J70" i="5"/>
  <c r="K70" i="5"/>
  <c r="K41" i="4"/>
  <c r="J41" i="4"/>
  <c r="L104" i="4"/>
  <c r="M104" i="4"/>
  <c r="J104" i="4"/>
  <c r="K104" i="4"/>
  <c r="M41" i="4"/>
  <c r="L41" i="4"/>
  <c r="J45" i="3"/>
  <c r="K45" i="3"/>
  <c r="L59" i="3"/>
  <c r="M59" i="3"/>
  <c r="I61" i="3"/>
  <c r="L45" i="3"/>
  <c r="M45" i="3"/>
  <c r="K59" i="3"/>
  <c r="J59" i="3"/>
  <c r="J30" i="2"/>
  <c r="I30" i="2"/>
  <c r="K55" i="2"/>
  <c r="L30" i="2"/>
  <c r="K30" i="2"/>
  <c r="I55" i="2"/>
  <c r="H106" i="4"/>
  <c r="D106" i="4"/>
  <c r="J289" i="1"/>
  <c r="G106" i="4"/>
  <c r="C106" i="4"/>
  <c r="I289" i="1"/>
  <c r="L289" i="1"/>
  <c r="K289" i="1"/>
  <c r="E106" i="4"/>
  <c r="D57" i="2"/>
  <c r="D9" i="7" s="1"/>
  <c r="D10" i="7" s="1"/>
  <c r="I106" i="4"/>
  <c r="E98" i="5"/>
  <c r="B106" i="4"/>
  <c r="F106" i="4"/>
  <c r="E61" i="3"/>
  <c r="F57" i="2"/>
  <c r="C57" i="2"/>
  <c r="L57" i="2" l="1"/>
  <c r="K57" i="2"/>
  <c r="B9" i="7"/>
  <c r="B10" i="7" s="1"/>
  <c r="C9" i="7"/>
  <c r="C10" i="7" s="1"/>
  <c r="M98" i="5"/>
  <c r="L98" i="5"/>
  <c r="K98" i="5"/>
  <c r="J98" i="5"/>
  <c r="J106" i="4"/>
  <c r="K106" i="4"/>
  <c r="M106" i="4"/>
  <c r="L106" i="4"/>
  <c r="J61" i="3"/>
  <c r="K61" i="3"/>
  <c r="L61" i="3"/>
  <c r="M61" i="3"/>
  <c r="E9" i="7"/>
  <c r="E10" i="7" s="1"/>
  <c r="I57" i="2"/>
  <c r="J57" i="2"/>
  <c r="C287" i="1"/>
  <c r="C289" i="1" s="1"/>
</calcChain>
</file>

<file path=xl/sharedStrings.xml><?xml version="1.0" encoding="utf-8"?>
<sst xmlns="http://schemas.openxmlformats.org/spreadsheetml/2006/main" count="701" uniqueCount="275">
  <si>
    <t>Graduate Subtotal:</t>
  </si>
  <si>
    <t>Undergraduate Subtotal:</t>
  </si>
  <si>
    <t>Campus Total:</t>
  </si>
  <si>
    <t xml:space="preserve">BA:Accountancy -UIS             </t>
  </si>
  <si>
    <t xml:space="preserve">MA:Accountancy -UIS             </t>
  </si>
  <si>
    <t xml:space="preserve">BA:Economics -UIS               </t>
  </si>
  <si>
    <t xml:space="preserve">BA:Online Economics -UIS        </t>
  </si>
  <si>
    <t xml:space="preserve">BA:Management - UIS             </t>
  </si>
  <si>
    <t xml:space="preserve">BBA:Business Admin -UIS         </t>
  </si>
  <si>
    <t xml:space="preserve">BBA:Online Business Admin -UIS  </t>
  </si>
  <si>
    <t xml:space="preserve">MBA:Business Admin -UIS         </t>
  </si>
  <si>
    <t xml:space="preserve">MBA:Bus Admin Accel Peoria-UIS  </t>
  </si>
  <si>
    <t xml:space="preserve">MS:Mgmt Information Sys -UIS    </t>
  </si>
  <si>
    <t xml:space="preserve">MS:Online Mgmt Inf Sys -UIS     </t>
  </si>
  <si>
    <t xml:space="preserve">NDEG: Online IT Project Mgmt. </t>
  </si>
  <si>
    <t xml:space="preserve">BSW:Social Work -UIS            </t>
  </si>
  <si>
    <t xml:space="preserve">MA:Human Devel Counseling -UIS  </t>
  </si>
  <si>
    <t xml:space="preserve">MA:Online Teach Leadership-UIS  </t>
  </si>
  <si>
    <t xml:space="preserve">MA:Educational Leadership -UIS  </t>
  </si>
  <si>
    <t xml:space="preserve">MA:Online Educ Leadrshp -UIS    </t>
  </si>
  <si>
    <t xml:space="preserve">MA:HS-Alcohol&amp;Subst Abuse -UIS  </t>
  </si>
  <si>
    <t xml:space="preserve">MA:HS-Child&amp;Family Studies-UIS  </t>
  </si>
  <si>
    <t xml:space="preserve">MA:HS:Gerontology -UIS          </t>
  </si>
  <si>
    <t xml:space="preserve">MA:Online HS-Soc Serv Admn-UIS  </t>
  </si>
  <si>
    <t xml:space="preserve">MA:Human Services -UIS          </t>
  </si>
  <si>
    <t xml:space="preserve">CAS:EdL-Superintendnt Cert-UIS  </t>
  </si>
  <si>
    <t xml:space="preserve">CAS:Online EdL-ChfSchBusOf-UIS  </t>
  </si>
  <si>
    <t xml:space="preserve">CERT:Alchol &amp; Subst Abuse-UIS   </t>
  </si>
  <si>
    <t xml:space="preserve">CERT:Online Legl Asp of Ed-UIS  </t>
  </si>
  <si>
    <t xml:space="preserve">NDEG:Teacher Educ - Elem -UIS   </t>
  </si>
  <si>
    <t xml:space="preserve">NDEG:Teacher Educ - Sec -UIS    </t>
  </si>
  <si>
    <t xml:space="preserve">NDEG:Online Teach Ed-Sec -UIS   </t>
  </si>
  <si>
    <t xml:space="preserve">NDEG:Gen Administration -UIS    </t>
  </si>
  <si>
    <t xml:space="preserve">BS:Computer Science -UIS        </t>
  </si>
  <si>
    <t xml:space="preserve">BS:Online Computer Science-UIS  </t>
  </si>
  <si>
    <t xml:space="preserve">MS:Computer Science -UIS        </t>
  </si>
  <si>
    <t xml:space="preserve">MS:Online Computer Science-UIS  </t>
  </si>
  <si>
    <t xml:space="preserve">BA:English -UIS                 </t>
  </si>
  <si>
    <t xml:space="preserve">BA:Online English -UIS          </t>
  </si>
  <si>
    <t xml:space="preserve">MA:English -UIS                 </t>
  </si>
  <si>
    <t xml:space="preserve">BS:Biology -UIS                 </t>
  </si>
  <si>
    <t xml:space="preserve">MS:Biology -UIS                 </t>
  </si>
  <si>
    <t xml:space="preserve">BA:Philosophy -UIS              </t>
  </si>
  <si>
    <t xml:space="preserve">BA:Online Philosophy -UIS       </t>
  </si>
  <si>
    <t xml:space="preserve">BS:Chemistry -UIS               </t>
  </si>
  <si>
    <t xml:space="preserve">BA:History -UIS                 </t>
  </si>
  <si>
    <t xml:space="preserve">BA:Online History -UIS          </t>
  </si>
  <si>
    <t xml:space="preserve">MA:History -UIS                 </t>
  </si>
  <si>
    <t xml:space="preserve">BA:Liberal Studies -UIS         </t>
  </si>
  <si>
    <t xml:space="preserve">BA:Online Liberal Studies -UIS  </t>
  </si>
  <si>
    <t xml:space="preserve">BA:Psychology -UIS              </t>
  </si>
  <si>
    <t xml:space="preserve">BA:PSY-Clinical/Counsel-UIS     </t>
  </si>
  <si>
    <t xml:space="preserve">BA:PSY-Developmental -UIS       </t>
  </si>
  <si>
    <t xml:space="preserve">BA:PSY-Educational -UIS         </t>
  </si>
  <si>
    <t xml:space="preserve">BA:PSY-Experimental -UIS        </t>
  </si>
  <si>
    <t xml:space="preserve">BA:PSY-Individual Conc -UIS     </t>
  </si>
  <si>
    <t>BA:PSY-Personal/Transper -UIS</t>
  </si>
  <si>
    <t xml:space="preserve">BA:Mathematical Sciences -UIS   </t>
  </si>
  <si>
    <t xml:space="preserve">BA:Online Mathematical Sci-UIS  </t>
  </si>
  <si>
    <t xml:space="preserve">BA:Sociology/Anthropology -UIS  </t>
  </si>
  <si>
    <t xml:space="preserve">BA:Visual Arts -UIS             </t>
  </si>
  <si>
    <t xml:space="preserve">BS:Clinical Laboratory Sc -UIS  </t>
  </si>
  <si>
    <t xml:space="preserve">BA:Communication -UIS           </t>
  </si>
  <si>
    <t xml:space="preserve">MA:Communication -UIS           </t>
  </si>
  <si>
    <t xml:space="preserve">NDEG:Online Sys Security -UIS   </t>
  </si>
  <si>
    <t xml:space="preserve">NDEG:Online Info Assurance-UIS  </t>
  </si>
  <si>
    <t xml:space="preserve">DPA:Public Administration -UIS  </t>
  </si>
  <si>
    <t xml:space="preserve">MPA:PA-Criminal Justice -UIS    </t>
  </si>
  <si>
    <t xml:space="preserve">MPA:Community Arts Mgmt -UIS    </t>
  </si>
  <si>
    <t xml:space="preserve">MPA:Public Administration -UIS  </t>
  </si>
  <si>
    <t xml:space="preserve">MPA:Online Public Admin -UIS    </t>
  </si>
  <si>
    <t xml:space="preserve">BA:Criminal Justice -UIS        </t>
  </si>
  <si>
    <t xml:space="preserve">BA:Legal Studies -UIS           </t>
  </si>
  <si>
    <t xml:space="preserve">MA:Legal Studies -UIS           </t>
  </si>
  <si>
    <t xml:space="preserve">MA:Online Legal Studies -UIS    </t>
  </si>
  <si>
    <t xml:space="preserve">MA:Public Affairs Repting -UIS  </t>
  </si>
  <si>
    <t xml:space="preserve">MPH:Public Health -UIS          </t>
  </si>
  <si>
    <t>MPH:PH- Env Health -UIS</t>
  </si>
  <si>
    <t>MPH:Online PH- Env Health -UIS</t>
  </si>
  <si>
    <t xml:space="preserve">MS:ESC - General  -UIS          </t>
  </si>
  <si>
    <t xml:space="preserve">MA:ES-Ntrl Res&amp;Sustain Dvl-UIS  </t>
  </si>
  <si>
    <t xml:space="preserve">MA:Online ES-N Res&amp;Sus Dvl-UIS  </t>
  </si>
  <si>
    <t xml:space="preserve">MA:ES-Env Plcy, Plng &amp;Admn-UIS  </t>
  </si>
  <si>
    <t xml:space="preserve">MA:Environmental Studies -UIS   </t>
  </si>
  <si>
    <t xml:space="preserve">CERT:Mgmt of Non Prft Org -UIS  </t>
  </si>
  <si>
    <t xml:space="preserve">CERT:Emer Prep &amp; Home Sec-UIS   </t>
  </si>
  <si>
    <t xml:space="preserve">NDEG: Undergrad Non-Deg-UIS     </t>
  </si>
  <si>
    <t xml:space="preserve">NDEG: Graduate-Non Degree- UIS  </t>
  </si>
  <si>
    <t xml:space="preserve">NONE:Undergrad Undecided -UIS   </t>
  </si>
  <si>
    <t xml:space="preserve"> </t>
  </si>
  <si>
    <t>VCAA</t>
  </si>
  <si>
    <t>CBM Total:</t>
  </si>
  <si>
    <t>EHS Total:</t>
  </si>
  <si>
    <t>LAS Total:</t>
  </si>
  <si>
    <t>PAA Total:</t>
  </si>
  <si>
    <t>VCAA Total:</t>
  </si>
  <si>
    <t>MA:ES-Env Humanities-UIS</t>
  </si>
  <si>
    <t>MBA Total</t>
  </si>
  <si>
    <t>MIS Total</t>
  </si>
  <si>
    <t>NDEG Total</t>
  </si>
  <si>
    <t>ECO Total</t>
  </si>
  <si>
    <t>BBA Total</t>
  </si>
  <si>
    <t>EDL Total</t>
  </si>
  <si>
    <t>HDC Total</t>
  </si>
  <si>
    <t>HMS Total</t>
  </si>
  <si>
    <t>CAS Total</t>
  </si>
  <si>
    <t>CERT Total</t>
  </si>
  <si>
    <t>CSC Total</t>
  </si>
  <si>
    <t>ENG Total</t>
  </si>
  <si>
    <t>HIS Total</t>
  </si>
  <si>
    <t>LIS Total</t>
  </si>
  <si>
    <t>MAT Total</t>
  </si>
  <si>
    <t>PHI Total</t>
  </si>
  <si>
    <t>PSY Total</t>
  </si>
  <si>
    <t>ENS Total</t>
  </si>
  <si>
    <t>LES Total</t>
  </si>
  <si>
    <t>MPA Total</t>
  </si>
  <si>
    <t>MPH Total</t>
  </si>
  <si>
    <t>CERT:Online Emer Prep &amp; Hom-UIS</t>
  </si>
  <si>
    <t>MA:History-American His-UIS</t>
  </si>
  <si>
    <t>MA:Online ES-SusDvl&amp;Polcy-UIS</t>
  </si>
  <si>
    <t>NDEG:Pub Sector-Labor Rel-UIS</t>
  </si>
  <si>
    <t>BA:LS-General Legal Stud-UIS</t>
  </si>
  <si>
    <t>BA:LS-Legal Assistant-UIS</t>
  </si>
  <si>
    <t>BS:CHE-Biochemistry-UIS</t>
  </si>
  <si>
    <t>CERT:Commun Health Ed-UIS</t>
  </si>
  <si>
    <t>CHE Total</t>
  </si>
  <si>
    <t>Program Name</t>
  </si>
  <si>
    <t>BUS Total</t>
  </si>
  <si>
    <t>MA:ES-Env Planning &amp; Mgmt-UIS</t>
  </si>
  <si>
    <t>MA:ES-Sust Devmt &amp; Policy-UIS</t>
  </si>
  <si>
    <t>MA:History -Public History-UIS</t>
  </si>
  <si>
    <t xml:space="preserve">MA:Librl &amp; Integrative Studies -UIS       </t>
  </si>
  <si>
    <t>MA: Online Librl&amp;Intg Studies-UIS</t>
  </si>
  <si>
    <t>LNS Total</t>
  </si>
  <si>
    <t xml:space="preserve">MA:Political Science -UIS       </t>
  </si>
  <si>
    <t>MA:PSC- Academic Politics-UIS</t>
  </si>
  <si>
    <t>MA:PSC- Practical Politics-UIS</t>
  </si>
  <si>
    <t>PSC Total</t>
  </si>
  <si>
    <t xml:space="preserve">BA:Political Science -UIS       </t>
  </si>
  <si>
    <t>--</t>
  </si>
  <si>
    <t>2010 HC</t>
  </si>
  <si>
    <t>MA:History-Euro &amp; World HIS</t>
  </si>
  <si>
    <t>CERT:Epidemiology-UIS</t>
  </si>
  <si>
    <t>NDEG:Bus Process Mgmt-UIS</t>
  </si>
  <si>
    <t>NDEG:IT Project Mgmt</t>
  </si>
  <si>
    <t>NDEG:Online Bus Proc Mgmt</t>
  </si>
  <si>
    <t>BS:Mgmt Information Sys</t>
  </si>
  <si>
    <t>BA:ENG-Writing,Rhet.&amp;Lng-UIS</t>
  </si>
  <si>
    <t>BA:ENG-Literary Studies-UIS</t>
  </si>
  <si>
    <t>CERT:OnlineEngAsSecondLan-UIS</t>
  </si>
  <si>
    <t>MPH:Online Public Health-UIS</t>
  </si>
  <si>
    <t>NDEG:Environmental Health</t>
  </si>
  <si>
    <t>CERT:OnlineEngAsSecondLang-UIS</t>
  </si>
  <si>
    <t>NDEG:Environmental Health-UIS</t>
  </si>
  <si>
    <t>NDEG: IT Project Mgmt.</t>
  </si>
  <si>
    <t>NDEG:Online Bus Proc Mgmt-UIS</t>
  </si>
  <si>
    <t>MA:History-Euro &amp; World His-UIS</t>
  </si>
  <si>
    <t>Actual</t>
  </si>
  <si>
    <t>from Sheet</t>
  </si>
  <si>
    <t>CERT:OnlineMgmtofNonPfgOrg-UIS</t>
  </si>
  <si>
    <t>CERT:TeachingEnglish-UIS</t>
  </si>
  <si>
    <t xml:space="preserve">NDEG:General Supervisory-UIS    </t>
  </si>
  <si>
    <t xml:space="preserve">NDEG:GeographicInfoSystems-UIS    </t>
  </si>
  <si>
    <t xml:space="preserve">NDEG:Online Env Health-UIS    </t>
  </si>
  <si>
    <t xml:space="preserve">NDEG:Online HR Management-UIS    </t>
  </si>
  <si>
    <t xml:space="preserve">NDEG:Graduate-Non Degree- UIS  </t>
  </si>
  <si>
    <t xml:space="preserve">NDEG:Online GeoInfoSystems-UIS    </t>
  </si>
  <si>
    <t xml:space="preserve">NONE: Undergrad Undecided -UIS   </t>
  </si>
  <si>
    <t xml:space="preserve">BBA:Bus Admin Management -UIS         </t>
  </si>
  <si>
    <t xml:space="preserve">BBA:Business Admin Mrktng -UIS         </t>
  </si>
  <si>
    <t xml:space="preserve">BBA:Online Bus Admin Mgmt -UIS  </t>
  </si>
  <si>
    <t xml:space="preserve">CAS:Educational Leadership-UIS  </t>
  </si>
  <si>
    <t>CERT:Online Comm Hlth Ed -UIS</t>
  </si>
  <si>
    <t xml:space="preserve">MS:ESC - Online General  -UIS          </t>
  </si>
  <si>
    <t>NDEG:Business Intelligence</t>
  </si>
  <si>
    <t>NDEG:Online Bus Intelligence</t>
  </si>
  <si>
    <t>BA: Environmental Studies - UIS</t>
  </si>
  <si>
    <t>MA:HS-Social Service-Admin-UIS</t>
  </si>
  <si>
    <t>MA:HS-Social Service-Admin</t>
  </si>
  <si>
    <t>CERT:Community Planning - UIS</t>
  </si>
  <si>
    <t>CERT:Online Epidemiology-UIS</t>
  </si>
  <si>
    <t xml:space="preserve">BS:Info Syst Sec -UIS        </t>
  </si>
  <si>
    <t xml:space="preserve">BS:Online Info Syst Sec -UIS  </t>
  </si>
  <si>
    <t>BA:ENG-Education - UIS</t>
  </si>
  <si>
    <t xml:space="preserve">MA:Online PoliticalScience -UIS       </t>
  </si>
  <si>
    <t xml:space="preserve">NDEG:IT Proj Mgmt Online -UIS </t>
  </si>
  <si>
    <t xml:space="preserve">BA:Online Political Sci -UIS       </t>
  </si>
  <si>
    <t>BS:Online MIS Hth Care Inf-UIS</t>
  </si>
  <si>
    <t>BS:Mgmt Information Sys - UIS</t>
  </si>
  <si>
    <t>BS:Online Mgmt Inf Sys - UIS</t>
  </si>
  <si>
    <t>CERT:Community Health Ed-UIS</t>
  </si>
  <si>
    <t xml:space="preserve">NDEG:Gen Administrative -UIS    </t>
  </si>
  <si>
    <t xml:space="preserve">BA:Criminology &amp; Crim Just-UIS        </t>
  </si>
  <si>
    <t>CCJ Total</t>
  </si>
  <si>
    <t xml:space="preserve">BS:Biochemistry -UIS               </t>
  </si>
  <si>
    <t xml:space="preserve">BA:Online PSY-Indivi Conc -UIS     </t>
  </si>
  <si>
    <t xml:space="preserve">BBA:Bus Admin-Sport Mgt -UIS         </t>
  </si>
  <si>
    <t xml:space="preserve">BBA:Business Admin Fin -UIS         </t>
  </si>
  <si>
    <t>BS:MIS Health Care Info -UIS</t>
  </si>
  <si>
    <t xml:space="preserve">MA:English -Digital Pedag -UIS                 </t>
  </si>
  <si>
    <t xml:space="preserve">MS:Data Analytics -UIS    </t>
  </si>
  <si>
    <t xml:space="preserve">MS:Online Data Analytics -UIS     </t>
  </si>
  <si>
    <t xml:space="preserve">NDEG:Learn Behav Spec I -UIS    </t>
  </si>
  <si>
    <t xml:space="preserve">NDEG:Online Lrn Beh Spe I -UIS      </t>
  </si>
  <si>
    <t>CERT:OnlineEducTechnology -UIS</t>
  </si>
  <si>
    <t xml:space="preserve">MA:Online Education -UIS    </t>
  </si>
  <si>
    <t>BS:Exercise Science -UIS</t>
  </si>
  <si>
    <t>ALH Total</t>
  </si>
  <si>
    <t xml:space="preserve">MA:English -Digital Pub -UIS                 </t>
  </si>
  <si>
    <t xml:space="preserve">MA:HDC-Clin Mtl Hlth - UIS  </t>
  </si>
  <si>
    <t xml:space="preserve">MA:HDC- School Counseling -UIS  </t>
  </si>
  <si>
    <t xml:space="preserve">MA:HDC-Mar Cple Fam Consl-UIS  </t>
  </si>
  <si>
    <t>BA:Elementary Education- UIS</t>
  </si>
  <si>
    <t>BA:Public Policy-UIS</t>
  </si>
  <si>
    <t>BA:Public Administration- UIS</t>
  </si>
  <si>
    <t xml:space="preserve">BA:Theatre -UIS             </t>
  </si>
  <si>
    <t>NDEG:Applied Finance -UIS</t>
  </si>
  <si>
    <t>NDEG:Entrepreneurship-UIS</t>
  </si>
  <si>
    <t xml:space="preserve">NDEG:Onl Higher Ed Onl Ped -UIS  </t>
  </si>
  <si>
    <t xml:space="preserve">NDEG:ProfDevSeq-Gerontolgy-UIS  </t>
  </si>
  <si>
    <t xml:space="preserve">MA:ES-Online Env Pln &amp; Mgt -UIS  </t>
  </si>
  <si>
    <t>BA:Global Studies- UIS</t>
  </si>
  <si>
    <t>AMT Total</t>
  </si>
  <si>
    <t>2018 HC</t>
  </si>
  <si>
    <t>2018 Hrs</t>
  </si>
  <si>
    <t>GBL Total</t>
  </si>
  <si>
    <t>BA:GS -Politics Diplom -UIS</t>
  </si>
  <si>
    <t>BA:GS -Globalization -UIS</t>
  </si>
  <si>
    <t>BA:GS -Self-Dsg Reg Top -UIS</t>
  </si>
  <si>
    <t xml:space="preserve">NDEG:Online Ldrshp and Lrn-UIS   </t>
  </si>
  <si>
    <t>2019 HC</t>
  </si>
  <si>
    <t>2019 Hrs</t>
  </si>
  <si>
    <t xml:space="preserve"> Hrs Change 2018-2019</t>
  </si>
  <si>
    <t>MA:ES-Environ Humanities-UIS</t>
  </si>
  <si>
    <t>MPH: Environmental Health-UIS</t>
  </si>
  <si>
    <t>NDEG:OpSupplyChain -UIS</t>
  </si>
  <si>
    <t>NDEG:Online Busi Analytics-UIS</t>
  </si>
  <si>
    <t>COM Total</t>
  </si>
  <si>
    <t xml:space="preserve">BA:Online Communication -UIS           </t>
  </si>
  <si>
    <t xml:space="preserve">BS:Medical Laboratory Sc -UIS  </t>
  </si>
  <si>
    <t>MATR:Athletic Training -UIS</t>
  </si>
  <si>
    <t>MS:Online ESC-SusDvl&amp;Poliy-UIS</t>
  </si>
  <si>
    <t>MS:ESC-EnvPlanning &amp; Mgmt -UIS</t>
  </si>
  <si>
    <t>MS:ESC-Online EnvPln &amp; Mgt -UIS</t>
  </si>
  <si>
    <t>MS:ESC-SustDevmt &amp; Policy -UIS</t>
  </si>
  <si>
    <t>UG Degree Seeking</t>
  </si>
  <si>
    <t>Post Bac Cert Seeking</t>
  </si>
  <si>
    <t>Post Bac Degree Seeking</t>
  </si>
  <si>
    <t>Non Degree Seeking</t>
  </si>
  <si>
    <t>green</t>
  </si>
  <si>
    <t>blue</t>
  </si>
  <si>
    <t>orange</t>
  </si>
  <si>
    <t xml:space="preserve">grey </t>
  </si>
  <si>
    <t>Fall 2018 - Fall 2020: Headcount &amp; Total Credit Hours, by Program Code</t>
  </si>
  <si>
    <t>2020 HC</t>
  </si>
  <si>
    <t>2020 Hrs</t>
  </si>
  <si>
    <t>% HC Change 2019-2020</t>
  </si>
  <si>
    <t>HC Change 2019-2020</t>
  </si>
  <si>
    <t>% Hrs Change 2019-2020</t>
  </si>
  <si>
    <t xml:space="preserve"> Hrs Change 2019-2020</t>
  </si>
  <si>
    <t>MPH: EnvirHealth-Online-UIS</t>
  </si>
  <si>
    <t>NDEG: Middle Grades ED -UIS</t>
  </si>
  <si>
    <t>NDEG: Online Data Analytics-UIS</t>
  </si>
  <si>
    <t>NDEG:OnlinePubUtilMgmt&amp;Reg-UIS</t>
  </si>
  <si>
    <t>BA:Middle Grades Ed -UIS</t>
  </si>
  <si>
    <t>EED Total</t>
  </si>
  <si>
    <t>CERT:Online EmrPrepHomeSec-UIS</t>
  </si>
  <si>
    <t>CERT:OnlinePublicProMgt -UIS</t>
  </si>
  <si>
    <t xml:space="preserve">MBA:Bus Admin (Online) -UIS         </t>
  </si>
  <si>
    <t>All Programs</t>
  </si>
  <si>
    <t>College of Business and Management</t>
  </si>
  <si>
    <t>College of Education and Human Services</t>
  </si>
  <si>
    <t>College of Liberal Arts and Sciences</t>
  </si>
  <si>
    <t>College of Public Affairs and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</si>
</sst>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07">
    <xf numFmtId="0" fontId="0" fillId="0" borderId="0" xfId="0"/>
    <xf numFmtId="4" fontId="2" fillId="0" borderId="1" xfId="1" applyNumberFormat="1" applyFont="1" applyBorder="1" applyAlignment="1">
      <alignment horizontal="center"/>
    </xf>
    <xf numFmtId="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Alignment="1">
      <alignment horizontal="right"/>
    </xf>
    <xf numFmtId="0" fontId="3" fillId="0" borderId="0" xfId="1" applyFont="1"/>
    <xf numFmtId="9" fontId="3" fillId="0" borderId="0" xfId="1" applyNumberFormat="1" applyFont="1" applyBorder="1" applyAlignment="1">
      <alignment horizontal="right" indent="1"/>
    </xf>
    <xf numFmtId="4" fontId="4" fillId="0" borderId="2" xfId="1" applyNumberFormat="1" applyFont="1" applyFill="1" applyBorder="1" applyAlignment="1">
      <alignment horizontal="center" wrapText="1"/>
    </xf>
    <xf numFmtId="0" fontId="3" fillId="0" borderId="3" xfId="1" applyFont="1" applyBorder="1" applyAlignment="1">
      <alignment horizontal="right" indent="1"/>
    </xf>
    <xf numFmtId="0" fontId="5" fillId="0" borderId="0" xfId="1" applyFont="1" applyBorder="1" applyAlignment="1">
      <alignment horizontal="right" indent="1"/>
    </xf>
    <xf numFmtId="0" fontId="5" fillId="0" borderId="0" xfId="1" applyFont="1" applyFill="1" applyBorder="1" applyAlignment="1">
      <alignment horizontal="right" indent="1"/>
    </xf>
    <xf numFmtId="3" fontId="3" fillId="0" borderId="0" xfId="1" applyNumberFormat="1" applyFont="1" applyBorder="1" applyAlignment="1">
      <alignment horizontal="right" indent="1"/>
    </xf>
    <xf numFmtId="4" fontId="2" fillId="0" borderId="1" xfId="1" applyNumberFormat="1" applyFont="1" applyBorder="1" applyAlignment="1">
      <alignment horizontal="center" wrapText="1"/>
    </xf>
    <xf numFmtId="0" fontId="5" fillId="0" borderId="0" xfId="1" applyFont="1"/>
    <xf numFmtId="0" fontId="5" fillId="0" borderId="0" xfId="1" applyFont="1" applyAlignment="1"/>
    <xf numFmtId="0" fontId="5" fillId="0" borderId="0" xfId="1" applyFont="1" applyBorder="1" applyAlignment="1"/>
    <xf numFmtId="0" fontId="5" fillId="0" borderId="0" xfId="1" applyFont="1" applyBorder="1"/>
    <xf numFmtId="4" fontId="5" fillId="0" borderId="0" xfId="1" applyNumberFormat="1" applyFont="1" applyBorder="1"/>
    <xf numFmtId="0" fontId="5" fillId="0" borderId="0" xfId="1" applyNumberFormat="1" applyFont="1" applyBorder="1" applyAlignment="1">
      <alignment horizontal="right" indent="1"/>
    </xf>
    <xf numFmtId="9" fontId="5" fillId="0" borderId="0" xfId="1" applyNumberFormat="1" applyFont="1" applyBorder="1" applyAlignment="1">
      <alignment horizontal="right" indent="1"/>
    </xf>
    <xf numFmtId="0" fontId="5" fillId="0" borderId="3" xfId="1" applyFont="1" applyBorder="1" applyAlignment="1">
      <alignment horizontal="right" indent="1"/>
    </xf>
    <xf numFmtId="0" fontId="5" fillId="0" borderId="0" xfId="1" applyFont="1" applyAlignment="1">
      <alignment horizontal="right" indent="1"/>
    </xf>
    <xf numFmtId="4" fontId="5" fillId="0" borderId="0" xfId="1" applyNumberFormat="1" applyFont="1"/>
    <xf numFmtId="3" fontId="3" fillId="0" borderId="0" xfId="1" applyNumberFormat="1" applyFont="1" applyFill="1" applyAlignment="1">
      <alignment horizontal="right" indent="1"/>
    </xf>
    <xf numFmtId="0" fontId="5" fillId="0" borderId="0" xfId="1" applyFont="1" applyFill="1" applyAlignment="1">
      <alignment horizontal="right" indent="1"/>
    </xf>
    <xf numFmtId="4" fontId="2" fillId="0" borderId="2" xfId="1" applyNumberFormat="1" applyFont="1" applyBorder="1" applyAlignment="1">
      <alignment horizontal="center" wrapText="1"/>
    </xf>
    <xf numFmtId="3" fontId="3" fillId="0" borderId="3" xfId="1" applyNumberFormat="1" applyFont="1" applyBorder="1" applyAlignment="1">
      <alignment horizontal="right" indent="1"/>
    </xf>
    <xf numFmtId="0" fontId="5" fillId="0" borderId="3" xfId="1" applyNumberFormat="1" applyFont="1" applyBorder="1" applyAlignment="1">
      <alignment horizontal="right" indent="1"/>
    </xf>
    <xf numFmtId="4" fontId="5" fillId="0" borderId="0" xfId="1" applyNumberFormat="1" applyFont="1" applyFill="1"/>
    <xf numFmtId="3" fontId="3" fillId="0" borderId="4" xfId="1" applyNumberFormat="1" applyFont="1" applyFill="1" applyBorder="1" applyAlignment="1">
      <alignment horizontal="right" indent="1"/>
    </xf>
    <xf numFmtId="3" fontId="3" fillId="0" borderId="4" xfId="1" applyNumberFormat="1" applyFont="1" applyBorder="1" applyAlignment="1">
      <alignment horizontal="right" indent="1"/>
    </xf>
    <xf numFmtId="3" fontId="3" fillId="0" borderId="5" xfId="1" applyNumberFormat="1" applyFont="1" applyBorder="1" applyAlignment="1">
      <alignment horizontal="right" indent="1"/>
    </xf>
    <xf numFmtId="4" fontId="3" fillId="0" borderId="0" xfId="1" applyNumberFormat="1" applyFont="1" applyBorder="1" applyAlignment="1">
      <alignment horizontal="right"/>
    </xf>
    <xf numFmtId="3" fontId="3" fillId="0" borderId="6" xfId="1" applyNumberFormat="1" applyFont="1" applyFill="1" applyBorder="1" applyAlignment="1">
      <alignment horizontal="right" indent="1"/>
    </xf>
    <xf numFmtId="3" fontId="3" fillId="0" borderId="6" xfId="1" applyNumberFormat="1" applyFont="1" applyBorder="1" applyAlignment="1">
      <alignment horizontal="right" indent="1"/>
    </xf>
    <xf numFmtId="3" fontId="3" fillId="0" borderId="7" xfId="1" applyNumberFormat="1" applyFont="1" applyBorder="1" applyAlignment="1">
      <alignment horizontal="right" indent="1"/>
    </xf>
    <xf numFmtId="9" fontId="3" fillId="0" borderId="6" xfId="1" applyNumberFormat="1" applyFont="1" applyBorder="1" applyAlignment="1">
      <alignment horizontal="right" indent="1"/>
    </xf>
    <xf numFmtId="3" fontId="5" fillId="0" borderId="0" xfId="1" applyNumberFormat="1" applyFont="1" applyFill="1" applyAlignment="1"/>
    <xf numFmtId="3" fontId="3" fillId="0" borderId="0" xfId="1" applyNumberFormat="1" applyFont="1" applyFill="1" applyBorder="1" applyAlignment="1">
      <alignment horizontal="right" indent="1"/>
    </xf>
    <xf numFmtId="3" fontId="3" fillId="0" borderId="8" xfId="1" applyNumberFormat="1" applyFont="1" applyBorder="1" applyAlignment="1">
      <alignment horizontal="right" indent="1"/>
    </xf>
    <xf numFmtId="9" fontId="3" fillId="0" borderId="9" xfId="1" applyNumberFormat="1" applyFont="1" applyBorder="1" applyAlignment="1">
      <alignment horizontal="right" indent="1"/>
    </xf>
    <xf numFmtId="9" fontId="3" fillId="0" borderId="0" xfId="1" applyNumberFormat="1" applyFont="1" applyFill="1" applyBorder="1" applyAlignment="1">
      <alignment horizontal="right" indent="1"/>
    </xf>
    <xf numFmtId="0" fontId="5" fillId="0" borderId="5" xfId="1" applyFont="1" applyFill="1" applyBorder="1" applyAlignment="1">
      <alignment horizontal="right" indent="1"/>
    </xf>
    <xf numFmtId="0" fontId="5" fillId="0" borderId="3" xfId="1" applyFont="1" applyFill="1" applyBorder="1" applyAlignment="1">
      <alignment horizontal="right" indent="1"/>
    </xf>
    <xf numFmtId="9" fontId="3" fillId="0" borderId="4" xfId="1" applyNumberFormat="1" applyFont="1" applyBorder="1" applyAlignment="1">
      <alignment horizontal="right" indent="1"/>
    </xf>
    <xf numFmtId="4" fontId="5" fillId="0" borderId="0" xfId="1" applyNumberFormat="1" applyFont="1" applyBorder="1" applyAlignment="1">
      <alignment horizontal="right"/>
    </xf>
    <xf numFmtId="0" fontId="5" fillId="0" borderId="6" xfId="1" applyFont="1" applyFill="1" applyBorder="1" applyAlignment="1">
      <alignment horizontal="right" indent="1"/>
    </xf>
    <xf numFmtId="0" fontId="5" fillId="0" borderId="10" xfId="1" applyFont="1" applyFill="1" applyBorder="1" applyAlignment="1">
      <alignment horizontal="right" indent="1"/>
    </xf>
    <xf numFmtId="4" fontId="5" fillId="0" borderId="0" xfId="1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right" indent="1"/>
    </xf>
    <xf numFmtId="0" fontId="5" fillId="0" borderId="11" xfId="1" applyFont="1" applyFill="1" applyBorder="1" applyAlignment="1">
      <alignment horizontal="right" indent="1"/>
    </xf>
    <xf numFmtId="0" fontId="5" fillId="0" borderId="12" xfId="1" applyFont="1" applyFill="1" applyBorder="1" applyAlignment="1">
      <alignment horizontal="right" indent="1"/>
    </xf>
    <xf numFmtId="3" fontId="3" fillId="0" borderId="11" xfId="1" applyNumberFormat="1" applyFont="1" applyFill="1" applyBorder="1" applyAlignment="1">
      <alignment horizontal="right" indent="1"/>
    </xf>
    <xf numFmtId="0" fontId="5" fillId="0" borderId="13" xfId="1" applyFont="1" applyFill="1" applyBorder="1" applyAlignment="1">
      <alignment horizontal="right" indent="1"/>
    </xf>
    <xf numFmtId="0" fontId="5" fillId="0" borderId="0" xfId="1" applyNumberFormat="1" applyFont="1" applyFill="1" applyBorder="1" applyAlignment="1">
      <alignment horizontal="right" indent="1"/>
    </xf>
    <xf numFmtId="4" fontId="5" fillId="0" borderId="0" xfId="1" applyNumberFormat="1" applyFont="1" applyFill="1" applyBorder="1"/>
    <xf numFmtId="0" fontId="5" fillId="0" borderId="14" xfId="1" applyFont="1" applyFill="1" applyBorder="1" applyAlignment="1">
      <alignment horizontal="right" indent="1"/>
    </xf>
    <xf numFmtId="0" fontId="5" fillId="0" borderId="7" xfId="1" applyFont="1" applyFill="1" applyBorder="1" applyAlignment="1">
      <alignment horizontal="right" indent="1"/>
    </xf>
    <xf numFmtId="9" fontId="5" fillId="0" borderId="4" xfId="1" applyNumberFormat="1" applyFont="1" applyFill="1" applyBorder="1" applyAlignment="1">
      <alignment horizontal="right" indent="1"/>
    </xf>
    <xf numFmtId="1" fontId="5" fillId="0" borderId="5" xfId="1" applyNumberFormat="1" applyFont="1" applyFill="1" applyBorder="1" applyAlignment="1">
      <alignment horizontal="right" indent="1"/>
    </xf>
    <xf numFmtId="1" fontId="5" fillId="0" borderId="3" xfId="1" applyNumberFormat="1" applyFont="1" applyBorder="1" applyAlignment="1">
      <alignment horizontal="right" indent="1"/>
    </xf>
    <xf numFmtId="1" fontId="3" fillId="0" borderId="3" xfId="1" applyNumberFormat="1" applyFont="1" applyBorder="1" applyAlignment="1">
      <alignment horizontal="right" indent="1"/>
    </xf>
    <xf numFmtId="1" fontId="3" fillId="0" borderId="7" xfId="1" applyNumberFormat="1" applyFont="1" applyBorder="1" applyAlignment="1">
      <alignment horizontal="right" indent="1"/>
    </xf>
    <xf numFmtId="9" fontId="5" fillId="0" borderId="0" xfId="1" applyNumberFormat="1" applyFont="1"/>
    <xf numFmtId="9" fontId="4" fillId="0" borderId="1" xfId="1" applyNumberFormat="1" applyFont="1" applyFill="1" applyBorder="1" applyAlignment="1">
      <alignment horizontal="center" wrapText="1"/>
    </xf>
    <xf numFmtId="9" fontId="5" fillId="0" borderId="0" xfId="1" applyNumberFormat="1" applyFont="1" applyFill="1" applyBorder="1" applyAlignment="1">
      <alignment horizontal="right" indent="1"/>
    </xf>
    <xf numFmtId="9" fontId="5" fillId="0" borderId="6" xfId="1" applyNumberFormat="1" applyFont="1" applyFill="1" applyBorder="1" applyAlignment="1">
      <alignment horizontal="right" indent="1"/>
    </xf>
    <xf numFmtId="9" fontId="5" fillId="0" borderId="0" xfId="1" applyNumberFormat="1" applyFont="1" applyBorder="1"/>
    <xf numFmtId="3" fontId="3" fillId="0" borderId="5" xfId="1" applyNumberFormat="1" applyFont="1" applyFill="1" applyBorder="1" applyAlignment="1">
      <alignment horizontal="right" indent="1"/>
    </xf>
    <xf numFmtId="9" fontId="5" fillId="0" borderId="9" xfId="1" applyNumberFormat="1" applyFont="1" applyBorder="1" applyAlignment="1">
      <alignment horizontal="right" indent="1"/>
    </xf>
    <xf numFmtId="9" fontId="3" fillId="0" borderId="4" xfId="1" applyNumberFormat="1" applyFont="1" applyFill="1" applyBorder="1" applyAlignment="1">
      <alignment horizontal="right" indent="1"/>
    </xf>
    <xf numFmtId="9" fontId="5" fillId="0" borderId="14" xfId="1" applyNumberFormat="1" applyFont="1" applyFill="1" applyBorder="1" applyAlignment="1">
      <alignment horizontal="right" indent="1"/>
    </xf>
    <xf numFmtId="0" fontId="5" fillId="0" borderId="15" xfId="1" applyFont="1" applyFill="1" applyBorder="1" applyAlignment="1">
      <alignment horizontal="right" indent="1"/>
    </xf>
    <xf numFmtId="9" fontId="6" fillId="0" borderId="0" xfId="1" quotePrefix="1" applyNumberFormat="1" applyFont="1" applyBorder="1" applyAlignment="1">
      <alignment horizontal="center"/>
    </xf>
    <xf numFmtId="9" fontId="5" fillId="0" borderId="1" xfId="1" applyNumberFormat="1" applyFont="1" applyFill="1" applyBorder="1" applyAlignment="1">
      <alignment horizontal="right" indent="1"/>
    </xf>
    <xf numFmtId="0" fontId="5" fillId="0" borderId="2" xfId="1" applyFont="1" applyFill="1" applyBorder="1" applyAlignment="1">
      <alignment horizontal="right" indent="1"/>
    </xf>
    <xf numFmtId="9" fontId="5" fillId="0" borderId="17" xfId="1" applyNumberFormat="1" applyFont="1" applyFill="1" applyBorder="1" applyAlignment="1">
      <alignment horizontal="right" indent="1"/>
    </xf>
    <xf numFmtId="9" fontId="3" fillId="0" borderId="17" xfId="1" applyNumberFormat="1" applyFont="1" applyBorder="1" applyAlignment="1">
      <alignment horizontal="right" indent="1"/>
    </xf>
    <xf numFmtId="9" fontId="5" fillId="0" borderId="9" xfId="1" applyNumberFormat="1" applyFont="1" applyFill="1" applyBorder="1" applyAlignment="1">
      <alignment horizontal="right" indent="1"/>
    </xf>
    <xf numFmtId="9" fontId="3" fillId="0" borderId="18" xfId="1" applyNumberFormat="1" applyFont="1" applyBorder="1" applyAlignment="1">
      <alignment horizontal="right" indent="1"/>
    </xf>
    <xf numFmtId="0" fontId="0" fillId="0" borderId="0" xfId="1" applyFont="1" applyBorder="1" applyAlignment="1">
      <alignment horizontal="right" indent="1"/>
    </xf>
    <xf numFmtId="0" fontId="0" fillId="0" borderId="0" xfId="1" applyFont="1" applyFill="1" applyBorder="1" applyAlignment="1">
      <alignment horizontal="right" indent="1"/>
    </xf>
    <xf numFmtId="0" fontId="5" fillId="0" borderId="5" xfId="1" applyNumberFormat="1" applyFont="1" applyFill="1" applyBorder="1" applyAlignment="1">
      <alignment horizontal="right" indent="1"/>
    </xf>
    <xf numFmtId="0" fontId="0" fillId="0" borderId="1" xfId="1" applyFont="1" applyBorder="1" applyAlignment="1">
      <alignment horizontal="right" indent="1"/>
    </xf>
    <xf numFmtId="0" fontId="2" fillId="0" borderId="2" xfId="1" applyFont="1" applyBorder="1" applyAlignment="1">
      <alignment horizontal="center" wrapText="1"/>
    </xf>
    <xf numFmtId="0" fontId="5" fillId="0" borderId="19" xfId="1" applyFont="1" applyBorder="1" applyAlignment="1">
      <alignment horizontal="right" indent="1"/>
    </xf>
    <xf numFmtId="0" fontId="5" fillId="0" borderId="19" xfId="1" applyFont="1" applyFill="1" applyBorder="1" applyAlignment="1">
      <alignment horizontal="right" indent="1"/>
    </xf>
    <xf numFmtId="0" fontId="0" fillId="0" borderId="19" xfId="1" applyFont="1" applyBorder="1" applyAlignment="1">
      <alignment horizontal="right" indent="1"/>
    </xf>
    <xf numFmtId="0" fontId="5" fillId="0" borderId="19" xfId="1" applyNumberFormat="1" applyFont="1" applyBorder="1" applyAlignment="1">
      <alignment horizontal="right" indent="1"/>
    </xf>
    <xf numFmtId="3" fontId="3" fillId="0" borderId="19" xfId="1" applyNumberFormat="1" applyFont="1" applyBorder="1" applyAlignment="1">
      <alignment horizontal="right" indent="1"/>
    </xf>
    <xf numFmtId="3" fontId="3" fillId="0" borderId="19" xfId="1" applyNumberFormat="1" applyFont="1" applyFill="1" applyBorder="1" applyAlignment="1">
      <alignment horizontal="right" indent="1"/>
    </xf>
    <xf numFmtId="0" fontId="5" fillId="0" borderId="19" xfId="1" applyNumberFormat="1" applyFont="1" applyFill="1" applyBorder="1" applyAlignment="1">
      <alignment horizontal="right" indent="1"/>
    </xf>
    <xf numFmtId="0" fontId="0" fillId="0" borderId="1" xfId="1" applyFont="1" applyFill="1" applyBorder="1" applyAlignment="1">
      <alignment horizontal="right" indent="1"/>
    </xf>
    <xf numFmtId="0" fontId="5" fillId="0" borderId="0" xfId="1" applyFont="1" applyFill="1"/>
    <xf numFmtId="0" fontId="5" fillId="0" borderId="0" xfId="1" applyFont="1" applyFill="1" applyBorder="1"/>
    <xf numFmtId="9" fontId="5" fillId="0" borderId="0" xfId="1" quotePrefix="1" applyNumberFormat="1" applyFont="1" applyFill="1" applyBorder="1" applyAlignment="1">
      <alignment horizontal="center"/>
    </xf>
    <xf numFmtId="9" fontId="5" fillId="0" borderId="0" xfId="1" quotePrefix="1" applyNumberFormat="1" applyFont="1" applyFill="1" applyBorder="1" applyAlignment="1">
      <alignment horizontal="right" indent="1"/>
    </xf>
    <xf numFmtId="0" fontId="3" fillId="0" borderId="5" xfId="1" applyFont="1" applyFill="1" applyBorder="1" applyAlignment="1">
      <alignment horizontal="right" indent="1"/>
    </xf>
    <xf numFmtId="0" fontId="3" fillId="0" borderId="3" xfId="1" applyFont="1" applyFill="1" applyBorder="1" applyAlignment="1">
      <alignment horizontal="right" indent="1"/>
    </xf>
    <xf numFmtId="9" fontId="5" fillId="0" borderId="16" xfId="1" quotePrefix="1" applyNumberFormat="1" applyFont="1" applyFill="1" applyBorder="1" applyAlignment="1">
      <alignment horizontal="right" indent="1"/>
    </xf>
    <xf numFmtId="9" fontId="5" fillId="0" borderId="16" xfId="1" applyNumberFormat="1" applyFont="1" applyFill="1" applyBorder="1" applyAlignment="1">
      <alignment horizontal="right" indent="1"/>
    </xf>
    <xf numFmtId="0" fontId="5" fillId="0" borderId="2" xfId="1" applyNumberFormat="1" applyFont="1" applyFill="1" applyBorder="1" applyAlignment="1">
      <alignment horizontal="right" indent="1"/>
    </xf>
    <xf numFmtId="3" fontId="0" fillId="0" borderId="0" xfId="0" applyNumberFormat="1"/>
    <xf numFmtId="0" fontId="0" fillId="0" borderId="0" xfId="0" applyNumberFormat="1"/>
    <xf numFmtId="0" fontId="5" fillId="0" borderId="0" xfId="0" applyFont="1"/>
    <xf numFmtId="3" fontId="0" fillId="0" borderId="0" xfId="1" applyNumberFormat="1" applyFont="1" applyBorder="1" applyAlignment="1">
      <alignment horizontal="right" indent="1"/>
    </xf>
    <xf numFmtId="3" fontId="0" fillId="0" borderId="19" xfId="1" applyNumberFormat="1" applyFont="1" applyBorder="1" applyAlignment="1">
      <alignment horizontal="right" indent="1"/>
    </xf>
    <xf numFmtId="3" fontId="5" fillId="0" borderId="6" xfId="1" applyNumberFormat="1" applyFont="1" applyFill="1" applyBorder="1" applyAlignment="1">
      <alignment horizontal="right" indent="1"/>
    </xf>
    <xf numFmtId="3" fontId="5" fillId="0" borderId="7" xfId="1" applyNumberFormat="1" applyFont="1" applyFill="1" applyBorder="1" applyAlignment="1">
      <alignment horizontal="right" indent="1"/>
    </xf>
    <xf numFmtId="3" fontId="5" fillId="0" borderId="4" xfId="1" applyNumberFormat="1" applyFont="1" applyFill="1" applyBorder="1" applyAlignment="1">
      <alignment horizontal="right" indent="1"/>
    </xf>
    <xf numFmtId="3" fontId="5" fillId="0" borderId="5" xfId="1" applyNumberFormat="1" applyFont="1" applyFill="1" applyBorder="1" applyAlignment="1">
      <alignment horizontal="right" indent="1"/>
    </xf>
    <xf numFmtId="3" fontId="0" fillId="0" borderId="1" xfId="1" applyNumberFormat="1" applyFont="1" applyBorder="1" applyAlignment="1">
      <alignment horizontal="right" indent="1"/>
    </xf>
    <xf numFmtId="3" fontId="5" fillId="0" borderId="0" xfId="1" applyNumberFormat="1" applyFont="1" applyFill="1" applyBorder="1" applyAlignment="1">
      <alignment horizontal="right" indent="1"/>
    </xf>
    <xf numFmtId="3" fontId="5" fillId="0" borderId="19" xfId="1" applyNumberFormat="1" applyFont="1" applyFill="1" applyBorder="1" applyAlignment="1">
      <alignment horizontal="right" indent="1"/>
    </xf>
    <xf numFmtId="3" fontId="0" fillId="0" borderId="0" xfId="1" applyNumberFormat="1" applyFont="1" applyFill="1" applyBorder="1" applyAlignment="1">
      <alignment horizontal="right" indent="1"/>
    </xf>
    <xf numFmtId="3" fontId="0" fillId="0" borderId="1" xfId="1" applyNumberFormat="1" applyFont="1" applyFill="1" applyBorder="1" applyAlignment="1">
      <alignment horizontal="right" indent="1"/>
    </xf>
    <xf numFmtId="3" fontId="5" fillId="0" borderId="0" xfId="1" applyNumberFormat="1" applyFont="1" applyFill="1" applyAlignment="1">
      <alignment horizontal="right" indent="1"/>
    </xf>
    <xf numFmtId="3" fontId="5" fillId="0" borderId="0" xfId="1" applyNumberFormat="1" applyFont="1" applyBorder="1" applyAlignment="1">
      <alignment horizontal="right" indent="1"/>
    </xf>
    <xf numFmtId="3" fontId="5" fillId="0" borderId="1" xfId="1" applyNumberFormat="1" applyFont="1" applyFill="1" applyBorder="1" applyAlignment="1">
      <alignment horizontal="right" indent="1"/>
    </xf>
    <xf numFmtId="3" fontId="5" fillId="0" borderId="2" xfId="1" applyNumberFormat="1" applyFont="1" applyFill="1" applyBorder="1" applyAlignment="1">
      <alignment horizontal="right" indent="1"/>
    </xf>
    <xf numFmtId="3" fontId="5" fillId="0" borderId="9" xfId="1" applyNumberFormat="1" applyFont="1" applyFill="1" applyBorder="1" applyAlignment="1">
      <alignment horizontal="right" indent="1"/>
    </xf>
    <xf numFmtId="3" fontId="5" fillId="0" borderId="14" xfId="1" applyNumberFormat="1" applyFont="1" applyFill="1" applyBorder="1" applyAlignment="1">
      <alignment horizontal="right" indent="1"/>
    </xf>
    <xf numFmtId="3" fontId="5" fillId="0" borderId="15" xfId="1" applyNumberFormat="1" applyFont="1" applyFill="1" applyBorder="1" applyAlignment="1">
      <alignment horizontal="right" indent="1"/>
    </xf>
    <xf numFmtId="3" fontId="5" fillId="0" borderId="19" xfId="1" applyNumberFormat="1" applyFont="1" applyBorder="1" applyAlignment="1">
      <alignment horizontal="right" indent="1"/>
    </xf>
    <xf numFmtId="3" fontId="5" fillId="0" borderId="16" xfId="1" applyNumberFormat="1" applyFont="1" applyFill="1" applyBorder="1" applyAlignment="1">
      <alignment horizontal="right" indent="1"/>
    </xf>
    <xf numFmtId="0" fontId="1" fillId="0" borderId="0" xfId="1" applyFont="1" applyFill="1"/>
    <xf numFmtId="0" fontId="1" fillId="0" borderId="0" xfId="1" applyFont="1"/>
    <xf numFmtId="4" fontId="1" fillId="0" borderId="0" xfId="1" applyNumberFormat="1" applyFont="1"/>
    <xf numFmtId="0" fontId="5" fillId="0" borderId="20" xfId="1" applyFont="1" applyFill="1" applyBorder="1" applyAlignment="1">
      <alignment horizontal="right" indent="1"/>
    </xf>
    <xf numFmtId="0" fontId="5" fillId="0" borderId="21" xfId="1" applyFont="1" applyFill="1" applyBorder="1" applyAlignment="1">
      <alignment horizontal="right" indent="1"/>
    </xf>
    <xf numFmtId="0" fontId="5" fillId="0" borderId="17" xfId="1" applyFont="1" applyFill="1" applyBorder="1" applyAlignment="1">
      <alignment horizontal="right" indent="1"/>
    </xf>
    <xf numFmtId="0" fontId="5" fillId="0" borderId="9" xfId="1" applyFont="1" applyFill="1" applyBorder="1" applyAlignment="1">
      <alignment horizontal="right" indent="1"/>
    </xf>
    <xf numFmtId="4" fontId="1" fillId="0" borderId="0" xfId="1" applyNumberFormat="1" applyFont="1" applyFill="1"/>
    <xf numFmtId="4" fontId="1" fillId="0" borderId="0" xfId="1" applyNumberFormat="1" applyFont="1" applyFill="1" applyBorder="1" applyAlignment="1">
      <alignment horizontal="left"/>
    </xf>
    <xf numFmtId="4" fontId="1" fillId="0" borderId="0" xfId="1" applyNumberFormat="1" applyFont="1" applyBorder="1" applyAlignment="1">
      <alignment horizontal="right"/>
    </xf>
    <xf numFmtId="0" fontId="5" fillId="0" borderId="22" xfId="1" applyFont="1" applyFill="1" applyBorder="1" applyAlignment="1">
      <alignment horizontal="right" indent="1"/>
    </xf>
    <xf numFmtId="9" fontId="5" fillId="0" borderId="24" xfId="1" applyNumberFormat="1" applyFont="1" applyFill="1" applyBorder="1" applyAlignment="1">
      <alignment horizontal="right" indent="1"/>
    </xf>
    <xf numFmtId="9" fontId="5" fillId="0" borderId="25" xfId="1" applyNumberFormat="1" applyFont="1" applyFill="1" applyBorder="1" applyAlignment="1">
      <alignment horizontal="right" indent="1"/>
    </xf>
    <xf numFmtId="9" fontId="5" fillId="0" borderId="23" xfId="1" applyNumberFormat="1" applyFont="1" applyFill="1" applyBorder="1" applyAlignment="1">
      <alignment horizontal="right" indent="1"/>
    </xf>
    <xf numFmtId="3" fontId="3" fillId="0" borderId="26" xfId="1" applyNumberFormat="1" applyFont="1" applyFill="1" applyBorder="1" applyAlignment="1">
      <alignment horizontal="right" indent="1"/>
    </xf>
    <xf numFmtId="9" fontId="3" fillId="0" borderId="17" xfId="1" applyNumberFormat="1" applyFont="1" applyFill="1" applyBorder="1" applyAlignment="1">
      <alignment horizontal="right" indent="1"/>
    </xf>
    <xf numFmtId="3" fontId="3" fillId="0" borderId="10" xfId="1" applyNumberFormat="1" applyFont="1" applyFill="1" applyBorder="1" applyAlignment="1">
      <alignment horizontal="right" indent="1"/>
    </xf>
    <xf numFmtId="3" fontId="5" fillId="0" borderId="27" xfId="1" applyNumberFormat="1" applyFont="1" applyFill="1" applyBorder="1" applyAlignment="1">
      <alignment horizontal="right" indent="1"/>
    </xf>
    <xf numFmtId="0" fontId="5" fillId="0" borderId="28" xfId="1" applyFont="1" applyFill="1" applyBorder="1" applyAlignment="1">
      <alignment horizontal="right" indent="1"/>
    </xf>
    <xf numFmtId="3" fontId="3" fillId="0" borderId="28" xfId="1" applyNumberFormat="1" applyFont="1" applyFill="1" applyBorder="1" applyAlignment="1">
      <alignment horizontal="right" indent="1"/>
    </xf>
    <xf numFmtId="0" fontId="5" fillId="0" borderId="27" xfId="1" applyFont="1" applyFill="1" applyBorder="1" applyAlignment="1">
      <alignment horizontal="right" indent="1"/>
    </xf>
    <xf numFmtId="0" fontId="5" fillId="0" borderId="27" xfId="1" applyNumberFormat="1" applyFont="1" applyBorder="1" applyAlignment="1">
      <alignment horizontal="right" indent="1"/>
    </xf>
    <xf numFmtId="9" fontId="5" fillId="0" borderId="27" xfId="1" applyNumberFormat="1" applyFont="1" applyFill="1" applyBorder="1" applyAlignment="1">
      <alignment horizontal="right" indent="1"/>
    </xf>
    <xf numFmtId="0" fontId="5" fillId="0" borderId="29" xfId="1" applyFont="1" applyFill="1" applyBorder="1" applyAlignment="1">
      <alignment horizontal="right" indent="1"/>
    </xf>
    <xf numFmtId="9" fontId="5" fillId="0" borderId="29" xfId="1" applyNumberFormat="1" applyFont="1" applyFill="1" applyBorder="1" applyAlignment="1">
      <alignment horizontal="right" indent="1"/>
    </xf>
    <xf numFmtId="0" fontId="5" fillId="0" borderId="30" xfId="1" applyFont="1" applyFill="1" applyBorder="1" applyAlignment="1">
      <alignment horizontal="right" indent="1"/>
    </xf>
    <xf numFmtId="0" fontId="5" fillId="0" borderId="32" xfId="1" applyFont="1" applyFill="1" applyBorder="1" applyAlignment="1">
      <alignment horizontal="right" indent="1"/>
    </xf>
    <xf numFmtId="0" fontId="5" fillId="0" borderId="31" xfId="1" applyFont="1" applyFill="1" applyBorder="1" applyAlignment="1">
      <alignment horizontal="right" indent="1"/>
    </xf>
    <xf numFmtId="9" fontId="5" fillId="0" borderId="32" xfId="1" applyNumberFormat="1" applyFont="1" applyFill="1" applyBorder="1" applyAlignment="1">
      <alignment horizontal="right" indent="1"/>
    </xf>
    <xf numFmtId="3" fontId="5" fillId="0" borderId="29" xfId="1" applyNumberFormat="1" applyFont="1" applyFill="1" applyBorder="1" applyAlignment="1">
      <alignment horizontal="right" indent="1"/>
    </xf>
    <xf numFmtId="3" fontId="5" fillId="0" borderId="21" xfId="1" applyNumberFormat="1" applyFont="1" applyFill="1" applyBorder="1" applyAlignment="1">
      <alignment horizontal="right" indent="1"/>
    </xf>
    <xf numFmtId="3" fontId="5" fillId="0" borderId="23" xfId="1" applyNumberFormat="1" applyFont="1" applyFill="1" applyBorder="1" applyAlignment="1">
      <alignment horizontal="right" indent="1"/>
    </xf>
    <xf numFmtId="3" fontId="5" fillId="0" borderId="32" xfId="1" applyNumberFormat="1" applyFont="1" applyFill="1" applyBorder="1" applyAlignment="1">
      <alignment horizontal="right" indent="1"/>
    </xf>
    <xf numFmtId="3" fontId="5" fillId="0" borderId="33" xfId="1" applyNumberFormat="1" applyFont="1" applyFill="1" applyBorder="1" applyAlignment="1">
      <alignment horizontal="right" indent="1"/>
    </xf>
    <xf numFmtId="3" fontId="5" fillId="0" borderId="3" xfId="1" applyNumberFormat="1" applyFont="1" applyFill="1" applyBorder="1" applyAlignment="1">
      <alignment horizontal="right" indent="1"/>
    </xf>
    <xf numFmtId="4" fontId="1" fillId="0" borderId="0" xfId="1" applyNumberFormat="1" applyFont="1" applyFill="1" applyBorder="1" applyAlignment="1">
      <alignment horizontal="right"/>
    </xf>
    <xf numFmtId="3" fontId="0" fillId="0" borderId="23" xfId="1" applyNumberFormat="1" applyFont="1" applyBorder="1" applyAlignment="1">
      <alignment horizontal="right" indent="1"/>
    </xf>
    <xf numFmtId="9" fontId="5" fillId="0" borderId="34" xfId="1" applyNumberFormat="1" applyFont="1" applyFill="1" applyBorder="1" applyAlignment="1">
      <alignment horizontal="right" indent="1"/>
    </xf>
    <xf numFmtId="3" fontId="5" fillId="0" borderId="3" xfId="1" applyNumberFormat="1" applyFont="1" applyBorder="1" applyAlignment="1">
      <alignment horizontal="right" indent="1"/>
    </xf>
    <xf numFmtId="9" fontId="5" fillId="0" borderId="0" xfId="1" applyNumberFormat="1" applyFont="1" applyFill="1" applyAlignment="1">
      <alignment horizontal="right" indent="1"/>
    </xf>
    <xf numFmtId="9" fontId="5" fillId="0" borderId="20" xfId="1" applyNumberFormat="1" applyFont="1" applyFill="1" applyBorder="1" applyAlignment="1">
      <alignment horizontal="right" indent="1"/>
    </xf>
    <xf numFmtId="0" fontId="5" fillId="0" borderId="16" xfId="1" applyFont="1" applyFill="1" applyBorder="1" applyAlignment="1">
      <alignment horizontal="right" indent="1"/>
    </xf>
    <xf numFmtId="4" fontId="1" fillId="0" borderId="0" xfId="1" applyNumberFormat="1" applyFont="1" applyAlignment="1">
      <alignment horizontal="right"/>
    </xf>
    <xf numFmtId="3" fontId="0" fillId="0" borderId="35" xfId="1" applyNumberFormat="1" applyFont="1" applyBorder="1" applyAlignment="1">
      <alignment horizontal="right" indent="1"/>
    </xf>
    <xf numFmtId="4" fontId="1" fillId="0" borderId="0" xfId="1" applyNumberFormat="1" applyFont="1" applyBorder="1"/>
    <xf numFmtId="0" fontId="3" fillId="0" borderId="19" xfId="1" applyFont="1" applyBorder="1" applyAlignment="1">
      <alignment horizontal="right" indent="1"/>
    </xf>
    <xf numFmtId="3" fontId="3" fillId="0" borderId="17" xfId="1" applyNumberFormat="1" applyFont="1" applyFill="1" applyBorder="1" applyAlignment="1">
      <alignment horizontal="right" indent="1"/>
    </xf>
    <xf numFmtId="3" fontId="5" fillId="0" borderId="36" xfId="1" applyNumberFormat="1" applyFont="1" applyBorder="1" applyAlignment="1">
      <alignment horizontal="right" indent="1"/>
    </xf>
    <xf numFmtId="9" fontId="5" fillId="0" borderId="35" xfId="1" applyNumberFormat="1" applyFont="1" applyFill="1" applyBorder="1" applyAlignment="1">
      <alignment horizontal="right" indent="1"/>
    </xf>
    <xf numFmtId="0" fontId="5" fillId="0" borderId="36" xfId="1" applyFont="1" applyFill="1" applyBorder="1" applyAlignment="1">
      <alignment horizontal="right" indent="1"/>
    </xf>
    <xf numFmtId="4" fontId="1" fillId="0" borderId="0" xfId="1" applyNumberFormat="1" applyFont="1" applyFill="1" applyBorder="1"/>
    <xf numFmtId="4" fontId="4" fillId="0" borderId="36" xfId="1" applyNumberFormat="1" applyFont="1" applyFill="1" applyBorder="1" applyAlignment="1">
      <alignment horizontal="center" wrapText="1"/>
    </xf>
    <xf numFmtId="3" fontId="5" fillId="0" borderId="36" xfId="1" applyNumberFormat="1" applyFont="1" applyFill="1" applyBorder="1" applyAlignment="1">
      <alignment horizontal="right" indent="1"/>
    </xf>
    <xf numFmtId="3" fontId="0" fillId="0" borderId="35" xfId="1" applyNumberFormat="1" applyFont="1" applyFill="1" applyBorder="1" applyAlignment="1">
      <alignment horizontal="right" indent="1"/>
    </xf>
    <xf numFmtId="4" fontId="2" fillId="0" borderId="1" xfId="1" applyNumberFormat="1" applyFont="1" applyBorder="1" applyAlignment="1">
      <alignment horizontal="right" wrapText="1" indent="1"/>
    </xf>
    <xf numFmtId="4" fontId="2" fillId="0" borderId="2" xfId="1" applyNumberFormat="1" applyFont="1" applyBorder="1" applyAlignment="1">
      <alignment horizontal="right" wrapText="1" indent="1"/>
    </xf>
    <xf numFmtId="0" fontId="5" fillId="0" borderId="19" xfId="1" applyFont="1" applyBorder="1" applyAlignment="1">
      <alignment horizontal="right"/>
    </xf>
    <xf numFmtId="3" fontId="5" fillId="0" borderId="19" xfId="1" applyNumberFormat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3" fontId="5" fillId="0" borderId="22" xfId="1" applyNumberFormat="1" applyFont="1" applyBorder="1" applyAlignment="1">
      <alignment horizontal="right"/>
    </xf>
    <xf numFmtId="0" fontId="1" fillId="0" borderId="0" xfId="1" applyFont="1" applyAlignment="1"/>
    <xf numFmtId="3" fontId="1" fillId="0" borderId="0" xfId="1" applyNumberFormat="1" applyFont="1" applyFill="1" applyAlignment="1"/>
    <xf numFmtId="3" fontId="5" fillId="0" borderId="0" xfId="1" applyNumberFormat="1" applyFont="1" applyAlignment="1"/>
    <xf numFmtId="4" fontId="2" fillId="0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 wrapText="1"/>
    </xf>
    <xf numFmtId="4" fontId="2" fillId="0" borderId="2" xfId="1" applyNumberFormat="1" applyFont="1" applyFill="1" applyBorder="1" applyAlignment="1">
      <alignment horizontal="center" wrapText="1"/>
    </xf>
    <xf numFmtId="0" fontId="5" fillId="0" borderId="4" xfId="1" applyNumberFormat="1" applyFont="1" applyFill="1" applyBorder="1" applyAlignment="1">
      <alignment horizontal="right" indent="1"/>
    </xf>
    <xf numFmtId="4" fontId="1" fillId="0" borderId="0" xfId="1" applyNumberFormat="1" applyFont="1" applyFill="1" applyAlignment="1">
      <alignment horizontal="right"/>
    </xf>
    <xf numFmtId="0" fontId="5" fillId="0" borderId="35" xfId="1" applyFont="1" applyFill="1" applyBorder="1" applyAlignment="1">
      <alignment horizontal="right" indent="1"/>
    </xf>
    <xf numFmtId="0" fontId="5" fillId="0" borderId="36" xfId="1" applyNumberFormat="1" applyFont="1" applyFill="1" applyBorder="1" applyAlignment="1">
      <alignment horizontal="right" indent="1"/>
    </xf>
    <xf numFmtId="0" fontId="5" fillId="0" borderId="35" xfId="1" applyNumberFormat="1" applyFont="1" applyFill="1" applyBorder="1" applyAlignment="1">
      <alignment horizontal="right" indent="1"/>
    </xf>
    <xf numFmtId="9" fontId="5" fillId="0" borderId="35" xfId="1" quotePrefix="1" applyNumberFormat="1" applyFont="1" applyFill="1" applyBorder="1" applyAlignment="1">
      <alignment horizontal="right" indent="1"/>
    </xf>
    <xf numFmtId="3" fontId="5" fillId="0" borderId="37" xfId="1" applyNumberFormat="1" applyFont="1" applyFill="1" applyBorder="1" applyAlignment="1">
      <alignment horizontal="right" indent="1"/>
    </xf>
    <xf numFmtId="3" fontId="5" fillId="0" borderId="38" xfId="1" applyNumberFormat="1" applyFont="1" applyFill="1" applyBorder="1" applyAlignment="1">
      <alignment horizontal="right" indent="1"/>
    </xf>
    <xf numFmtId="9" fontId="5" fillId="0" borderId="37" xfId="1" applyNumberFormat="1" applyFont="1" applyFill="1" applyBorder="1" applyAlignment="1">
      <alignment horizontal="right" indent="1"/>
    </xf>
    <xf numFmtId="0" fontId="5" fillId="0" borderId="38" xfId="1" applyFont="1" applyFill="1" applyBorder="1" applyAlignment="1">
      <alignment horizontal="right" indent="1"/>
    </xf>
    <xf numFmtId="0" fontId="5" fillId="0" borderId="35" xfId="1" applyNumberFormat="1" applyFont="1" applyBorder="1" applyAlignment="1">
      <alignment horizontal="right" indent="1"/>
    </xf>
    <xf numFmtId="0" fontId="5" fillId="0" borderId="37" xfId="1" applyFont="1" applyFill="1" applyBorder="1" applyAlignment="1">
      <alignment horizontal="right" indent="1"/>
    </xf>
    <xf numFmtId="3" fontId="5" fillId="0" borderId="17" xfId="1" applyNumberFormat="1" applyFont="1" applyFill="1" applyBorder="1" applyAlignment="1">
      <alignment horizontal="right" indent="1"/>
    </xf>
    <xf numFmtId="0" fontId="8" fillId="0" borderId="0" xfId="1" applyFont="1" applyBorder="1" applyAlignment="1">
      <alignment horizontal="center"/>
    </xf>
    <xf numFmtId="0" fontId="7" fillId="0" borderId="0" xfId="1" applyFont="1" applyBorder="1" applyAlignment="1"/>
    <xf numFmtId="0" fontId="2" fillId="0" borderId="0" xfId="1" applyFont="1" applyBorder="1" applyAlignment="1">
      <alignment horizontal="center"/>
    </xf>
    <xf numFmtId="0" fontId="5" fillId="0" borderId="0" xfId="1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6"/>
  <sheetViews>
    <sheetView tabSelected="1" zoomScaleNormal="100" workbookViewId="0">
      <selection sqref="A1:L1"/>
    </sheetView>
  </sheetViews>
  <sheetFormatPr defaultColWidth="9.109375" defaultRowHeight="13.2" x14ac:dyDescent="0.25"/>
  <cols>
    <col min="1" max="1" width="33.6640625" style="12" customWidth="1"/>
    <col min="2" max="2" width="8.33203125" style="13" hidden="1" customWidth="1"/>
    <col min="3" max="5" width="8.6640625" style="13" customWidth="1"/>
    <col min="6" max="8" width="8.6640625" style="20" customWidth="1"/>
    <col min="9" max="12" width="9" style="92" customWidth="1"/>
    <col min="13" max="14" width="9.109375" style="92"/>
    <col min="15" max="16384" width="9.109375" style="12"/>
  </cols>
  <sheetData>
    <row r="1" spans="1:14" ht="15.6" x14ac:dyDescent="0.3">
      <c r="A1" s="203" t="s">
        <v>254</v>
      </c>
      <c r="B1" s="203"/>
      <c r="C1" s="203"/>
      <c r="D1" s="203"/>
      <c r="E1" s="203"/>
      <c r="F1" s="203"/>
      <c r="G1" s="203"/>
      <c r="H1" s="203"/>
      <c r="I1" s="204"/>
      <c r="J1" s="204"/>
      <c r="K1" s="204"/>
      <c r="L1" s="204"/>
    </row>
    <row r="2" spans="1:14" ht="15.6" x14ac:dyDescent="0.3">
      <c r="A2" s="203" t="s">
        <v>270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4" ht="6.75" customHeight="1" x14ac:dyDescent="0.25">
      <c r="C3" s="14"/>
      <c r="F3" s="8"/>
      <c r="G3" s="8"/>
      <c r="H3" s="8"/>
      <c r="J3" s="93"/>
    </row>
    <row r="4" spans="1:14" ht="41.4" customHeight="1" x14ac:dyDescent="0.25">
      <c r="A4" s="187" t="s">
        <v>127</v>
      </c>
      <c r="B4" s="188" t="s">
        <v>141</v>
      </c>
      <c r="C4" s="188" t="s">
        <v>224</v>
      </c>
      <c r="D4" s="188" t="s">
        <v>231</v>
      </c>
      <c r="E4" s="189" t="s">
        <v>255</v>
      </c>
      <c r="F4" s="178" t="s">
        <v>225</v>
      </c>
      <c r="G4" s="178" t="s">
        <v>232</v>
      </c>
      <c r="H4" s="179" t="s">
        <v>256</v>
      </c>
      <c r="I4" s="63" t="s">
        <v>257</v>
      </c>
      <c r="J4" s="6" t="s">
        <v>258</v>
      </c>
      <c r="K4" s="63" t="s">
        <v>259</v>
      </c>
      <c r="L4" s="175" t="s">
        <v>260</v>
      </c>
      <c r="N4" s="124"/>
    </row>
    <row r="5" spans="1:14" x14ac:dyDescent="0.25">
      <c r="A5" s="27" t="s">
        <v>66</v>
      </c>
      <c r="B5" s="53">
        <v>24</v>
      </c>
      <c r="C5" s="9">
        <v>30</v>
      </c>
      <c r="D5" s="190">
        <v>48</v>
      </c>
      <c r="E5" s="90">
        <v>36</v>
      </c>
      <c r="F5" s="79">
        <v>102</v>
      </c>
      <c r="G5" s="79">
        <v>208</v>
      </c>
      <c r="H5" s="87">
        <v>172</v>
      </c>
      <c r="I5" s="64">
        <f>(E5-D5)/D5</f>
        <v>-0.25</v>
      </c>
      <c r="J5" s="42">
        <f>E5-D5</f>
        <v>-12</v>
      </c>
      <c r="K5" s="64">
        <f>(H5-G5)/G5</f>
        <v>-0.17307692307692307</v>
      </c>
      <c r="L5" s="112">
        <f>H5-G5</f>
        <v>-36</v>
      </c>
    </row>
    <row r="6" spans="1:14" ht="7.5" customHeight="1" x14ac:dyDescent="0.25">
      <c r="A6" s="27"/>
      <c r="B6" s="53"/>
      <c r="C6" s="9"/>
      <c r="D6" s="53"/>
      <c r="E6" s="90"/>
      <c r="F6" s="79"/>
      <c r="G6" s="79"/>
      <c r="H6" s="87"/>
      <c r="I6" s="64"/>
      <c r="J6" s="42"/>
      <c r="K6" s="64"/>
      <c r="L6" s="112"/>
    </row>
    <row r="7" spans="1:14" x14ac:dyDescent="0.25">
      <c r="A7" s="27" t="s">
        <v>4</v>
      </c>
      <c r="B7" s="53">
        <v>113</v>
      </c>
      <c r="C7" s="9">
        <v>96</v>
      </c>
      <c r="D7" s="53">
        <v>88</v>
      </c>
      <c r="E7" s="90">
        <v>60</v>
      </c>
      <c r="F7" s="79">
        <v>788</v>
      </c>
      <c r="G7" s="79">
        <v>675</v>
      </c>
      <c r="H7" s="87">
        <v>466</v>
      </c>
      <c r="I7" s="64">
        <f>(E7-D7)/D7</f>
        <v>-0.31818181818181818</v>
      </c>
      <c r="J7" s="42">
        <f>E7-D7</f>
        <v>-28</v>
      </c>
      <c r="K7" s="64">
        <f>(H7-G7)/G7</f>
        <v>-0.30962962962962964</v>
      </c>
      <c r="L7" s="112">
        <f>H7-G7</f>
        <v>-209</v>
      </c>
    </row>
    <row r="8" spans="1:14" ht="7.5" customHeight="1" x14ac:dyDescent="0.25">
      <c r="A8" s="27"/>
      <c r="B8" s="53"/>
      <c r="C8" s="9"/>
      <c r="D8" s="53"/>
      <c r="E8" s="90"/>
      <c r="F8" s="79"/>
      <c r="G8" s="79"/>
      <c r="H8" s="87"/>
      <c r="I8" s="64"/>
      <c r="J8" s="42"/>
      <c r="K8" s="64"/>
      <c r="L8" s="112"/>
    </row>
    <row r="9" spans="1:14" x14ac:dyDescent="0.25">
      <c r="A9" s="27" t="s">
        <v>63</v>
      </c>
      <c r="B9" s="53">
        <v>42</v>
      </c>
      <c r="C9" s="9">
        <v>11</v>
      </c>
      <c r="D9" s="53">
        <v>14</v>
      </c>
      <c r="E9" s="90">
        <v>15</v>
      </c>
      <c r="F9" s="79">
        <v>103</v>
      </c>
      <c r="G9" s="79">
        <v>140</v>
      </c>
      <c r="H9" s="87">
        <v>130</v>
      </c>
      <c r="I9" s="64">
        <f>(E9-D9)/D9</f>
        <v>7.1428571428571425E-2</v>
      </c>
      <c r="J9" s="42">
        <f>E9-D9</f>
        <v>1</v>
      </c>
      <c r="K9" s="64">
        <f>(H9-G9)/G9</f>
        <v>-7.1428571428571425E-2</v>
      </c>
      <c r="L9" s="112">
        <f>H9-G9</f>
        <v>-10</v>
      </c>
    </row>
    <row r="10" spans="1:14" ht="7.5" customHeight="1" x14ac:dyDescent="0.25">
      <c r="A10" s="27"/>
      <c r="B10" s="53"/>
      <c r="C10" s="9"/>
      <c r="D10" s="53"/>
      <c r="E10" s="90"/>
      <c r="F10" s="79"/>
      <c r="G10" s="79"/>
      <c r="H10" s="87"/>
      <c r="I10" s="64"/>
      <c r="J10" s="42"/>
      <c r="K10" s="64"/>
      <c r="L10" s="112"/>
    </row>
    <row r="11" spans="1:14" x14ac:dyDescent="0.25">
      <c r="A11" s="131" t="s">
        <v>206</v>
      </c>
      <c r="B11" s="53"/>
      <c r="C11" s="9">
        <v>38</v>
      </c>
      <c r="D11" s="53">
        <v>48</v>
      </c>
      <c r="E11" s="90">
        <v>45</v>
      </c>
      <c r="F11" s="79">
        <v>237</v>
      </c>
      <c r="G11" s="79">
        <v>297</v>
      </c>
      <c r="H11" s="87">
        <v>285</v>
      </c>
      <c r="I11" s="64">
        <f>(E11-D11)/D11</f>
        <v>-6.25E-2</v>
      </c>
      <c r="J11" s="42">
        <f>E11-D11</f>
        <v>-3</v>
      </c>
      <c r="K11" s="64">
        <f>(H11-G11)/G11</f>
        <v>-4.0404040404040407E-2</v>
      </c>
      <c r="L11" s="112">
        <f>H11-G11</f>
        <v>-12</v>
      </c>
    </row>
    <row r="12" spans="1:14" x14ac:dyDescent="0.25">
      <c r="A12" s="27" t="s">
        <v>17</v>
      </c>
      <c r="B12" s="53"/>
      <c r="C12" s="9">
        <v>5</v>
      </c>
      <c r="D12" s="53">
        <v>1</v>
      </c>
      <c r="E12" s="90">
        <v>0</v>
      </c>
      <c r="F12" s="79">
        <v>24</v>
      </c>
      <c r="G12" s="79">
        <v>4</v>
      </c>
      <c r="H12" s="87">
        <v>0</v>
      </c>
      <c r="I12" s="64" t="s">
        <v>140</v>
      </c>
      <c r="J12" s="42">
        <f t="shared" ref="J12" si="0">E12-D12</f>
        <v>-1</v>
      </c>
      <c r="K12" s="64" t="s">
        <v>140</v>
      </c>
      <c r="L12" s="112">
        <f t="shared" ref="L12" si="1">H12-G12</f>
        <v>-4</v>
      </c>
    </row>
    <row r="13" spans="1:14" x14ac:dyDescent="0.25">
      <c r="A13" s="27" t="s">
        <v>18</v>
      </c>
      <c r="B13" s="53">
        <v>67</v>
      </c>
      <c r="C13" s="9">
        <v>36</v>
      </c>
      <c r="D13" s="53">
        <v>24</v>
      </c>
      <c r="E13" s="90">
        <v>18</v>
      </c>
      <c r="F13" s="79">
        <v>164</v>
      </c>
      <c r="G13" s="79">
        <v>117</v>
      </c>
      <c r="H13" s="87">
        <v>121</v>
      </c>
      <c r="I13" s="64">
        <f>(E13-D13)/D13</f>
        <v>-0.25</v>
      </c>
      <c r="J13" s="42">
        <f>E13-D13</f>
        <v>-6</v>
      </c>
      <c r="K13" s="64">
        <f>(H13-G13)/G13</f>
        <v>3.4188034188034191E-2</v>
      </c>
      <c r="L13" s="112">
        <f t="shared" ref="L13:L15" si="2">H13-G13</f>
        <v>4</v>
      </c>
    </row>
    <row r="14" spans="1:14" x14ac:dyDescent="0.25">
      <c r="A14" s="27" t="s">
        <v>19</v>
      </c>
      <c r="B14" s="53">
        <v>0</v>
      </c>
      <c r="C14" s="9">
        <v>0</v>
      </c>
      <c r="D14" s="53">
        <v>0</v>
      </c>
      <c r="E14" s="90">
        <v>0</v>
      </c>
      <c r="F14" s="79">
        <v>0</v>
      </c>
      <c r="G14" s="79">
        <v>0</v>
      </c>
      <c r="H14" s="87">
        <v>0</v>
      </c>
      <c r="I14" s="98" t="s">
        <v>140</v>
      </c>
      <c r="J14" s="42">
        <f>E14-D14</f>
        <v>0</v>
      </c>
      <c r="K14" s="98" t="s">
        <v>140</v>
      </c>
      <c r="L14" s="112">
        <f t="shared" si="2"/>
        <v>0</v>
      </c>
    </row>
    <row r="15" spans="1:14" x14ac:dyDescent="0.25">
      <c r="A15" s="47" t="s">
        <v>102</v>
      </c>
      <c r="B15" s="45">
        <f t="shared" ref="B15:H15" si="3">SUM(B11:B14)</f>
        <v>67</v>
      </c>
      <c r="C15" s="45">
        <f t="shared" ref="C15" si="4">SUM(C11:C14)</f>
        <v>79</v>
      </c>
      <c r="D15" s="45">
        <f t="shared" ref="D15" si="5">SUM(D11:D14)</f>
        <v>73</v>
      </c>
      <c r="E15" s="56">
        <f t="shared" si="3"/>
        <v>63</v>
      </c>
      <c r="F15" s="45">
        <f t="shared" ref="F15" si="6">SUM(F11:F14)</f>
        <v>425</v>
      </c>
      <c r="G15" s="45">
        <f t="shared" ref="G15" si="7">SUM(G11:G14)</f>
        <v>418</v>
      </c>
      <c r="H15" s="56">
        <f t="shared" si="3"/>
        <v>406</v>
      </c>
      <c r="I15" s="64">
        <f>(E15-D15)/D15</f>
        <v>-0.13698630136986301</v>
      </c>
      <c r="J15" s="56">
        <f>E15-D15</f>
        <v>-10</v>
      </c>
      <c r="K15" s="64">
        <f>(H15-G15)/G15</f>
        <v>-2.8708133971291867E-2</v>
      </c>
      <c r="L15" s="107">
        <f t="shared" si="2"/>
        <v>-12</v>
      </c>
      <c r="M15" s="93"/>
    </row>
    <row r="16" spans="1:14" ht="7.5" customHeight="1" x14ac:dyDescent="0.25">
      <c r="A16" s="27" t="s">
        <v>89</v>
      </c>
      <c r="B16" s="53"/>
      <c r="C16" s="9"/>
      <c r="D16" s="53"/>
      <c r="E16" s="90"/>
      <c r="F16" s="79"/>
      <c r="G16" s="79"/>
      <c r="H16" s="87"/>
      <c r="I16" s="64"/>
      <c r="J16" s="42"/>
      <c r="K16" s="64"/>
      <c r="L16" s="112"/>
    </row>
    <row r="17" spans="1:16" x14ac:dyDescent="0.25">
      <c r="A17" s="27" t="s">
        <v>39</v>
      </c>
      <c r="B17" s="53">
        <v>21</v>
      </c>
      <c r="C17" s="9">
        <v>6</v>
      </c>
      <c r="D17" s="53">
        <v>4</v>
      </c>
      <c r="E17" s="90">
        <v>1</v>
      </c>
      <c r="F17" s="79">
        <v>31</v>
      </c>
      <c r="G17" s="79">
        <v>7</v>
      </c>
      <c r="H17" s="87">
        <v>3</v>
      </c>
      <c r="I17" s="64">
        <f>(E17-D17)/D17</f>
        <v>-0.75</v>
      </c>
      <c r="J17" s="42">
        <f>E17-D17</f>
        <v>-3</v>
      </c>
      <c r="K17" s="64">
        <f>(H17-G17)/G17</f>
        <v>-0.5714285714285714</v>
      </c>
      <c r="L17" s="112">
        <f>H17-G17</f>
        <v>-4</v>
      </c>
    </row>
    <row r="18" spans="1:16" x14ac:dyDescent="0.25">
      <c r="A18" s="131" t="s">
        <v>209</v>
      </c>
      <c r="B18" s="53">
        <v>21</v>
      </c>
      <c r="C18" s="9">
        <v>6</v>
      </c>
      <c r="D18" s="53">
        <v>2</v>
      </c>
      <c r="E18" s="90">
        <v>1</v>
      </c>
      <c r="F18" s="79">
        <v>43</v>
      </c>
      <c r="G18" s="79">
        <v>15</v>
      </c>
      <c r="H18" s="87">
        <v>3</v>
      </c>
      <c r="I18" s="64">
        <f>(E18-D18)/D18</f>
        <v>-0.5</v>
      </c>
      <c r="J18" s="42">
        <f>E18-D18</f>
        <v>-1</v>
      </c>
      <c r="K18" s="64">
        <f>(H18-G18)/G18</f>
        <v>-0.8</v>
      </c>
      <c r="L18" s="112">
        <f>H18-G18</f>
        <v>-12</v>
      </c>
    </row>
    <row r="19" spans="1:16" x14ac:dyDescent="0.25">
      <c r="A19" s="131" t="s">
        <v>200</v>
      </c>
      <c r="B19" s="53">
        <v>21</v>
      </c>
      <c r="C19" s="9">
        <v>4</v>
      </c>
      <c r="D19" s="53">
        <v>5</v>
      </c>
      <c r="E19" s="90">
        <v>2</v>
      </c>
      <c r="F19" s="79">
        <v>24</v>
      </c>
      <c r="G19" s="79">
        <v>33</v>
      </c>
      <c r="H19" s="87">
        <v>8</v>
      </c>
      <c r="I19" s="99">
        <f>(E19-D19)/D19</f>
        <v>-0.6</v>
      </c>
      <c r="J19" s="42">
        <f>E19-D19</f>
        <v>-3</v>
      </c>
      <c r="K19" s="64">
        <f>(H19-G19)/G19</f>
        <v>-0.75757575757575757</v>
      </c>
      <c r="L19" s="112">
        <f t="shared" ref="L19" si="8">H19-G19</f>
        <v>-25</v>
      </c>
    </row>
    <row r="20" spans="1:16" x14ac:dyDescent="0.25">
      <c r="A20" s="159" t="s">
        <v>108</v>
      </c>
      <c r="B20" s="45">
        <f t="shared" ref="B20:H20" si="9">SUM(B17:B19)</f>
        <v>63</v>
      </c>
      <c r="C20" s="45">
        <f t="shared" ref="C20" si="10">SUM(C17:C19)</f>
        <v>16</v>
      </c>
      <c r="D20" s="45">
        <f t="shared" ref="D20" si="11">SUM(D17:D19)</f>
        <v>11</v>
      </c>
      <c r="E20" s="56">
        <f t="shared" si="9"/>
        <v>4</v>
      </c>
      <c r="F20" s="45">
        <f t="shared" ref="F20" si="12">SUM(F17:F19)</f>
        <v>98</v>
      </c>
      <c r="G20" s="45">
        <f t="shared" ref="G20" si="13">SUM(G17:G19)</f>
        <v>55</v>
      </c>
      <c r="H20" s="56">
        <f t="shared" si="9"/>
        <v>14</v>
      </c>
      <c r="I20" s="64">
        <f>(E20-D20)/D20</f>
        <v>-0.63636363636363635</v>
      </c>
      <c r="J20" s="56">
        <f>E20-D20</f>
        <v>-7</v>
      </c>
      <c r="K20" s="65">
        <f>(H20-G20)/G20</f>
        <v>-0.74545454545454548</v>
      </c>
      <c r="L20" s="107">
        <f>H20-G20</f>
        <v>-41</v>
      </c>
    </row>
    <row r="21" spans="1:16" ht="7.5" customHeight="1" x14ac:dyDescent="0.25">
      <c r="A21" s="27"/>
      <c r="B21" s="53"/>
      <c r="C21" s="9"/>
      <c r="D21" s="53"/>
      <c r="E21" s="90"/>
      <c r="F21" s="79"/>
      <c r="G21" s="79"/>
      <c r="H21" s="87"/>
      <c r="I21" s="64"/>
      <c r="J21" s="42"/>
      <c r="K21" s="64"/>
      <c r="L21" s="112"/>
    </row>
    <row r="22" spans="1:16" hidden="1" x14ac:dyDescent="0.25">
      <c r="A22" s="27" t="s">
        <v>83</v>
      </c>
      <c r="B22" s="53">
        <v>8</v>
      </c>
      <c r="C22" s="9">
        <v>0</v>
      </c>
      <c r="D22" s="53">
        <v>0</v>
      </c>
      <c r="E22" s="90">
        <v>0</v>
      </c>
      <c r="F22" s="79">
        <v>0</v>
      </c>
      <c r="G22" s="79">
        <v>0</v>
      </c>
      <c r="H22" s="87">
        <v>0</v>
      </c>
      <c r="I22" s="95" t="s">
        <v>140</v>
      </c>
      <c r="J22" s="42">
        <f t="shared" ref="J22:J37" si="14">E22-D22</f>
        <v>0</v>
      </c>
      <c r="K22" s="95" t="s">
        <v>140</v>
      </c>
      <c r="L22" s="112">
        <f t="shared" ref="L22" si="15">H22-G22</f>
        <v>0</v>
      </c>
    </row>
    <row r="23" spans="1:16" hidden="1" x14ac:dyDescent="0.25">
      <c r="A23" s="131" t="s">
        <v>82</v>
      </c>
      <c r="B23" s="53">
        <v>0</v>
      </c>
      <c r="C23" s="9">
        <v>0</v>
      </c>
      <c r="D23" s="53">
        <v>0</v>
      </c>
      <c r="E23" s="90">
        <v>0</v>
      </c>
      <c r="F23" s="80">
        <v>0</v>
      </c>
      <c r="G23" s="80">
        <v>0</v>
      </c>
      <c r="H23" s="90">
        <v>0</v>
      </c>
      <c r="I23" s="95" t="s">
        <v>140</v>
      </c>
      <c r="J23" s="42">
        <f t="shared" si="14"/>
        <v>0</v>
      </c>
      <c r="K23" s="95" t="s">
        <v>140</v>
      </c>
      <c r="L23" s="112">
        <f t="shared" ref="L23" si="16">H23-G23</f>
        <v>0</v>
      </c>
      <c r="N23" s="124"/>
    </row>
    <row r="24" spans="1:16" x14ac:dyDescent="0.25">
      <c r="A24" s="27" t="s">
        <v>129</v>
      </c>
      <c r="B24" s="53">
        <v>17</v>
      </c>
      <c r="C24" s="9">
        <v>4</v>
      </c>
      <c r="D24" s="53">
        <v>2</v>
      </c>
      <c r="E24" s="90">
        <v>1</v>
      </c>
      <c r="F24" s="80">
        <v>32</v>
      </c>
      <c r="G24" s="80">
        <v>17</v>
      </c>
      <c r="H24" s="90">
        <v>8</v>
      </c>
      <c r="I24" s="64">
        <f>(E24-D24)/D24</f>
        <v>-0.5</v>
      </c>
      <c r="J24" s="42">
        <f t="shared" si="14"/>
        <v>-1</v>
      </c>
      <c r="K24" s="64">
        <f>(H24-G24)/G24</f>
        <v>-0.52941176470588236</v>
      </c>
      <c r="L24" s="112">
        <f t="shared" ref="L24:L37" si="17">H24-G24</f>
        <v>-9</v>
      </c>
    </row>
    <row r="25" spans="1:16" x14ac:dyDescent="0.25">
      <c r="A25" s="131" t="s">
        <v>234</v>
      </c>
      <c r="B25" s="53">
        <v>3</v>
      </c>
      <c r="C25" s="9">
        <v>1</v>
      </c>
      <c r="D25" s="53">
        <v>1</v>
      </c>
      <c r="E25" s="90">
        <v>0</v>
      </c>
      <c r="F25" s="80">
        <v>9</v>
      </c>
      <c r="G25" s="80">
        <v>8</v>
      </c>
      <c r="H25" s="90">
        <v>0</v>
      </c>
      <c r="I25" s="64" t="s">
        <v>140</v>
      </c>
      <c r="J25" s="42">
        <f t="shared" si="14"/>
        <v>-1</v>
      </c>
      <c r="K25" s="64" t="s">
        <v>140</v>
      </c>
      <c r="L25" s="112">
        <f t="shared" si="17"/>
        <v>-8</v>
      </c>
    </row>
    <row r="26" spans="1:16" hidden="1" x14ac:dyDescent="0.25">
      <c r="A26" s="131" t="s">
        <v>80</v>
      </c>
      <c r="B26" s="53">
        <v>0</v>
      </c>
      <c r="C26" s="9">
        <v>0</v>
      </c>
      <c r="D26" s="53">
        <v>0</v>
      </c>
      <c r="E26" s="90">
        <v>0</v>
      </c>
      <c r="F26" s="80">
        <v>0</v>
      </c>
      <c r="G26" s="80">
        <v>0</v>
      </c>
      <c r="H26" s="90">
        <v>0</v>
      </c>
      <c r="I26" s="95" t="s">
        <v>140</v>
      </c>
      <c r="J26" s="42">
        <f t="shared" si="14"/>
        <v>0</v>
      </c>
      <c r="K26" s="95" t="s">
        <v>140</v>
      </c>
      <c r="L26" s="112">
        <f t="shared" si="17"/>
        <v>0</v>
      </c>
      <c r="M26" s="92" t="s">
        <v>89</v>
      </c>
    </row>
    <row r="27" spans="1:16" x14ac:dyDescent="0.25">
      <c r="A27" s="27" t="s">
        <v>130</v>
      </c>
      <c r="B27" s="53">
        <v>10</v>
      </c>
      <c r="C27" s="9">
        <v>14</v>
      </c>
      <c r="D27" s="53">
        <v>5</v>
      </c>
      <c r="E27" s="90">
        <v>3</v>
      </c>
      <c r="F27" s="80">
        <v>124</v>
      </c>
      <c r="G27" s="80">
        <v>37</v>
      </c>
      <c r="H27" s="90">
        <v>28</v>
      </c>
      <c r="I27" s="64">
        <f>(E27-D27)/D27</f>
        <v>-0.4</v>
      </c>
      <c r="J27" s="42">
        <f t="shared" si="14"/>
        <v>-2</v>
      </c>
      <c r="K27" s="64">
        <f>(H27-G27)/G27</f>
        <v>-0.24324324324324326</v>
      </c>
      <c r="L27" s="112">
        <f t="shared" si="17"/>
        <v>-9</v>
      </c>
      <c r="O27" s="92"/>
      <c r="P27" s="92"/>
    </row>
    <row r="28" spans="1:16" x14ac:dyDescent="0.25">
      <c r="A28" s="131" t="s">
        <v>221</v>
      </c>
      <c r="B28" s="53">
        <v>0</v>
      </c>
      <c r="C28" s="9">
        <v>12</v>
      </c>
      <c r="D28" s="53">
        <v>6</v>
      </c>
      <c r="E28" s="90">
        <v>1</v>
      </c>
      <c r="F28" s="80">
        <v>78</v>
      </c>
      <c r="G28" s="80">
        <v>41</v>
      </c>
      <c r="H28" s="90">
        <v>8</v>
      </c>
      <c r="I28" s="64">
        <f>(E28-D28)/D28</f>
        <v>-0.83333333333333337</v>
      </c>
      <c r="J28" s="42">
        <f t="shared" si="14"/>
        <v>-5</v>
      </c>
      <c r="K28" s="64">
        <f>(H28-G28)/G28</f>
        <v>-0.80487804878048785</v>
      </c>
      <c r="L28" s="112">
        <f t="shared" ref="L28" si="18">H28-G28</f>
        <v>-33</v>
      </c>
      <c r="N28" s="124"/>
      <c r="O28" s="92"/>
      <c r="P28" s="92"/>
    </row>
    <row r="29" spans="1:16" hidden="1" x14ac:dyDescent="0.25">
      <c r="A29" s="131" t="s">
        <v>81</v>
      </c>
      <c r="B29" s="53">
        <v>12</v>
      </c>
      <c r="C29" s="9">
        <v>0</v>
      </c>
      <c r="D29" s="53">
        <v>0</v>
      </c>
      <c r="E29" s="90">
        <v>0</v>
      </c>
      <c r="F29" s="80">
        <v>0</v>
      </c>
      <c r="G29" s="80">
        <v>0</v>
      </c>
      <c r="H29" s="90">
        <v>0</v>
      </c>
      <c r="I29" s="95" t="s">
        <v>140</v>
      </c>
      <c r="J29" s="42">
        <f t="shared" si="14"/>
        <v>0</v>
      </c>
      <c r="K29" s="95" t="s">
        <v>140</v>
      </c>
      <c r="L29" s="112">
        <f t="shared" si="17"/>
        <v>0</v>
      </c>
    </row>
    <row r="30" spans="1:16" x14ac:dyDescent="0.25">
      <c r="A30" s="27" t="s">
        <v>120</v>
      </c>
      <c r="B30" s="53">
        <v>43</v>
      </c>
      <c r="C30" s="9">
        <v>16</v>
      </c>
      <c r="D30" s="53">
        <v>5</v>
      </c>
      <c r="E30" s="90">
        <v>2</v>
      </c>
      <c r="F30" s="80">
        <v>102</v>
      </c>
      <c r="G30" s="80">
        <v>36</v>
      </c>
      <c r="H30" s="90">
        <v>7</v>
      </c>
      <c r="I30" s="146">
        <f>(E30-D30)/D30</f>
        <v>-0.6</v>
      </c>
      <c r="J30" s="42">
        <f t="shared" si="14"/>
        <v>-3</v>
      </c>
      <c r="K30" s="64">
        <f>(H30-G30)/G30</f>
        <v>-0.80555555555555558</v>
      </c>
      <c r="L30" s="112">
        <f t="shared" si="17"/>
        <v>-29</v>
      </c>
      <c r="M30" s="92" t="s">
        <v>89</v>
      </c>
    </row>
    <row r="31" spans="1:16" x14ac:dyDescent="0.25">
      <c r="A31" s="131" t="s">
        <v>243</v>
      </c>
      <c r="B31" s="9"/>
      <c r="C31" s="9">
        <v>0</v>
      </c>
      <c r="D31" s="9">
        <v>9</v>
      </c>
      <c r="E31" s="85">
        <v>11</v>
      </c>
      <c r="F31" s="111">
        <v>0</v>
      </c>
      <c r="G31" s="9">
        <v>73</v>
      </c>
      <c r="H31" s="85">
        <v>112</v>
      </c>
      <c r="I31" s="146">
        <f t="shared" ref="I31:I34" si="19">(E31-D31)/D31</f>
        <v>0.22222222222222221</v>
      </c>
      <c r="J31" s="42">
        <f t="shared" ref="J31:J34" si="20">E31-D31</f>
        <v>2</v>
      </c>
      <c r="K31" s="64">
        <f t="shared" ref="K31:K34" si="21">(H31-G31)/G31</f>
        <v>0.53424657534246578</v>
      </c>
      <c r="L31" s="112">
        <f t="shared" ref="L31:L34" si="22">H31-G31</f>
        <v>39</v>
      </c>
    </row>
    <row r="32" spans="1:16" x14ac:dyDescent="0.25">
      <c r="A32" s="131" t="s">
        <v>244</v>
      </c>
      <c r="B32" s="9"/>
      <c r="C32" s="9">
        <v>0</v>
      </c>
      <c r="D32" s="9">
        <v>4</v>
      </c>
      <c r="E32" s="85">
        <v>16</v>
      </c>
      <c r="F32" s="111">
        <v>0</v>
      </c>
      <c r="G32" s="9">
        <v>24</v>
      </c>
      <c r="H32" s="85">
        <v>138</v>
      </c>
      <c r="I32" s="146">
        <f t="shared" si="19"/>
        <v>3</v>
      </c>
      <c r="J32" s="42">
        <f t="shared" si="20"/>
        <v>12</v>
      </c>
      <c r="K32" s="64">
        <f t="shared" si="21"/>
        <v>4.75</v>
      </c>
      <c r="L32" s="112">
        <f t="shared" si="22"/>
        <v>114</v>
      </c>
    </row>
    <row r="33" spans="1:13" x14ac:dyDescent="0.25">
      <c r="A33" s="131" t="s">
        <v>245</v>
      </c>
      <c r="B33" s="9"/>
      <c r="C33" s="9">
        <v>0</v>
      </c>
      <c r="D33" s="9">
        <v>7</v>
      </c>
      <c r="E33" s="85">
        <v>7</v>
      </c>
      <c r="F33" s="111">
        <v>0</v>
      </c>
      <c r="G33" s="9">
        <v>61</v>
      </c>
      <c r="H33" s="85">
        <v>71</v>
      </c>
      <c r="I33" s="146">
        <f t="shared" si="19"/>
        <v>0</v>
      </c>
      <c r="J33" s="42">
        <f t="shared" si="20"/>
        <v>0</v>
      </c>
      <c r="K33" s="64">
        <f t="shared" si="21"/>
        <v>0.16393442622950818</v>
      </c>
      <c r="L33" s="112">
        <f t="shared" si="22"/>
        <v>10</v>
      </c>
    </row>
    <row r="34" spans="1:13" x14ac:dyDescent="0.25">
      <c r="A34" s="131" t="s">
        <v>242</v>
      </c>
      <c r="B34" s="9"/>
      <c r="C34" s="9">
        <v>0</v>
      </c>
      <c r="D34" s="9">
        <v>4</v>
      </c>
      <c r="E34" s="85">
        <v>12</v>
      </c>
      <c r="F34" s="111">
        <v>0</v>
      </c>
      <c r="G34" s="9">
        <v>26</v>
      </c>
      <c r="H34" s="85">
        <v>98</v>
      </c>
      <c r="I34" s="146">
        <f t="shared" si="19"/>
        <v>2</v>
      </c>
      <c r="J34" s="42">
        <f t="shared" si="20"/>
        <v>8</v>
      </c>
      <c r="K34" s="64">
        <f t="shared" si="21"/>
        <v>2.7692307692307692</v>
      </c>
      <c r="L34" s="112">
        <f t="shared" si="22"/>
        <v>72</v>
      </c>
    </row>
    <row r="35" spans="1:13" x14ac:dyDescent="0.25">
      <c r="A35" s="27" t="s">
        <v>79</v>
      </c>
      <c r="B35" s="53"/>
      <c r="C35" s="9">
        <v>4</v>
      </c>
      <c r="D35" s="53">
        <v>4</v>
      </c>
      <c r="E35" s="90">
        <v>5</v>
      </c>
      <c r="F35" s="80">
        <v>34</v>
      </c>
      <c r="G35" s="80">
        <v>27</v>
      </c>
      <c r="H35" s="90">
        <v>47</v>
      </c>
      <c r="I35" s="146">
        <f>(E35-D35)/D35</f>
        <v>0.25</v>
      </c>
      <c r="J35" s="42">
        <f t="shared" si="14"/>
        <v>1</v>
      </c>
      <c r="K35" s="64">
        <f>(H35-G35)/G35</f>
        <v>0.7407407407407407</v>
      </c>
      <c r="L35" s="112">
        <f>H35-G35</f>
        <v>20</v>
      </c>
    </row>
    <row r="36" spans="1:13" x14ac:dyDescent="0.25">
      <c r="A36" s="131" t="s">
        <v>174</v>
      </c>
      <c r="B36" s="53"/>
      <c r="C36" s="9">
        <v>4</v>
      </c>
      <c r="D36" s="53">
        <v>6</v>
      </c>
      <c r="E36" s="90">
        <v>5</v>
      </c>
      <c r="F36" s="80">
        <v>19</v>
      </c>
      <c r="G36" s="80">
        <v>44</v>
      </c>
      <c r="H36" s="90">
        <v>29</v>
      </c>
      <c r="I36" s="99">
        <f>(E36-D36)/D36</f>
        <v>-0.16666666666666666</v>
      </c>
      <c r="J36" s="42">
        <f t="shared" si="14"/>
        <v>-1</v>
      </c>
      <c r="K36" s="64">
        <f>(H36-G36)/G36</f>
        <v>-0.34090909090909088</v>
      </c>
      <c r="L36" s="112">
        <f>H36-G36</f>
        <v>-15</v>
      </c>
    </row>
    <row r="37" spans="1:13" x14ac:dyDescent="0.25">
      <c r="A37" s="47" t="s">
        <v>114</v>
      </c>
      <c r="B37" s="45">
        <f>SUM(B22:B30)</f>
        <v>93</v>
      </c>
      <c r="C37" s="45">
        <f t="shared" ref="C37:D37" si="23">SUM(C22:C36)</f>
        <v>55</v>
      </c>
      <c r="D37" s="45">
        <f t="shared" si="23"/>
        <v>53</v>
      </c>
      <c r="E37" s="56">
        <f t="shared" ref="E37:H37" si="24">SUM(E22:E36)</f>
        <v>63</v>
      </c>
      <c r="F37" s="45">
        <f t="shared" ref="F37:G37" si="25">SUM(F22:F36)</f>
        <v>398</v>
      </c>
      <c r="G37" s="45">
        <f t="shared" si="25"/>
        <v>394</v>
      </c>
      <c r="H37" s="56">
        <f t="shared" si="24"/>
        <v>546</v>
      </c>
      <c r="I37" s="64">
        <f>(E37-D37)/D37</f>
        <v>0.18867924528301888</v>
      </c>
      <c r="J37" s="56">
        <f t="shared" si="14"/>
        <v>10</v>
      </c>
      <c r="K37" s="65">
        <f>(H37-G37)/G37</f>
        <v>0.38578680203045684</v>
      </c>
      <c r="L37" s="107">
        <f t="shared" si="17"/>
        <v>152</v>
      </c>
      <c r="M37" s="93"/>
    </row>
    <row r="38" spans="1:13" ht="7.5" customHeight="1" x14ac:dyDescent="0.25">
      <c r="A38" s="27"/>
      <c r="B38" s="53"/>
      <c r="C38" s="9"/>
      <c r="D38" s="53"/>
      <c r="E38" s="90"/>
      <c r="F38" s="80"/>
      <c r="G38" s="80"/>
      <c r="H38" s="90"/>
      <c r="I38" s="64"/>
      <c r="J38" s="42"/>
      <c r="K38" s="64"/>
      <c r="L38" s="112"/>
    </row>
    <row r="39" spans="1:13" x14ac:dyDescent="0.25">
      <c r="A39" s="27" t="s">
        <v>47</v>
      </c>
      <c r="B39" s="53">
        <v>22</v>
      </c>
      <c r="C39" s="9">
        <v>6</v>
      </c>
      <c r="D39" s="53">
        <v>3</v>
      </c>
      <c r="E39" s="90">
        <v>3</v>
      </c>
      <c r="F39" s="79">
        <v>52</v>
      </c>
      <c r="G39" s="79">
        <v>25</v>
      </c>
      <c r="H39" s="87">
        <v>24</v>
      </c>
      <c r="I39" s="64">
        <f>(E39-D39)/D39</f>
        <v>0</v>
      </c>
      <c r="J39" s="42">
        <f>E39-D39</f>
        <v>0</v>
      </c>
      <c r="K39" s="64">
        <f>(H39-G39)/G39</f>
        <v>-0.04</v>
      </c>
      <c r="L39" s="112">
        <f>H39-G39</f>
        <v>-1</v>
      </c>
    </row>
    <row r="40" spans="1:13" x14ac:dyDescent="0.25">
      <c r="A40" s="27" t="s">
        <v>131</v>
      </c>
      <c r="B40" s="53">
        <v>14</v>
      </c>
      <c r="C40" s="9">
        <v>17</v>
      </c>
      <c r="D40" s="53">
        <v>13</v>
      </c>
      <c r="E40" s="90">
        <v>14</v>
      </c>
      <c r="F40" s="80">
        <v>121</v>
      </c>
      <c r="G40" s="80">
        <v>83</v>
      </c>
      <c r="H40" s="90">
        <v>134</v>
      </c>
      <c r="I40" s="64">
        <f>(E40-D40)/D40</f>
        <v>7.6923076923076927E-2</v>
      </c>
      <c r="J40" s="42">
        <f>E40-D40</f>
        <v>1</v>
      </c>
      <c r="K40" s="64">
        <f>(H40-G40)/G40</f>
        <v>0.61445783132530118</v>
      </c>
      <c r="L40" s="112">
        <f>H40-G40</f>
        <v>51</v>
      </c>
    </row>
    <row r="41" spans="1:13" x14ac:dyDescent="0.25">
      <c r="A41" s="27" t="s">
        <v>142</v>
      </c>
      <c r="B41" s="53">
        <v>3</v>
      </c>
      <c r="C41" s="9">
        <v>3</v>
      </c>
      <c r="D41" s="53">
        <v>1</v>
      </c>
      <c r="E41" s="90">
        <v>3</v>
      </c>
      <c r="F41" s="80">
        <v>14</v>
      </c>
      <c r="G41" s="80">
        <v>12</v>
      </c>
      <c r="H41" s="90">
        <v>25</v>
      </c>
      <c r="I41" s="64">
        <f>(E41-D41)/D41</f>
        <v>2</v>
      </c>
      <c r="J41" s="42">
        <f>E41-D41</f>
        <v>2</v>
      </c>
      <c r="K41" s="64">
        <f>(H41-G41)/G41</f>
        <v>1.0833333333333333</v>
      </c>
      <c r="L41" s="112">
        <f>H41-G41</f>
        <v>13</v>
      </c>
    </row>
    <row r="42" spans="1:13" x14ac:dyDescent="0.25">
      <c r="A42" s="27" t="s">
        <v>119</v>
      </c>
      <c r="B42" s="53">
        <v>10</v>
      </c>
      <c r="C42" s="9">
        <v>4</v>
      </c>
      <c r="D42" s="53">
        <v>3</v>
      </c>
      <c r="E42" s="90">
        <v>3</v>
      </c>
      <c r="F42" s="80">
        <v>25</v>
      </c>
      <c r="G42" s="91">
        <v>24</v>
      </c>
      <c r="H42" s="90">
        <v>17</v>
      </c>
      <c r="I42" s="99">
        <f>(E42-D42)/D42</f>
        <v>0</v>
      </c>
      <c r="J42" s="42">
        <f>E42-D42</f>
        <v>0</v>
      </c>
      <c r="K42" s="64">
        <f>(H42-G42)/G42</f>
        <v>-0.29166666666666669</v>
      </c>
      <c r="L42" s="112">
        <f>H42-G42</f>
        <v>-7</v>
      </c>
    </row>
    <row r="43" spans="1:13" x14ac:dyDescent="0.25">
      <c r="A43" s="47" t="s">
        <v>109</v>
      </c>
      <c r="B43" s="48">
        <f t="shared" ref="B43:H43" si="26">SUM(B39:B42)</f>
        <v>49</v>
      </c>
      <c r="C43" s="48">
        <f t="shared" ref="C43:D43" si="27">SUM(C39:C42)</f>
        <v>30</v>
      </c>
      <c r="D43" s="48">
        <f t="shared" si="27"/>
        <v>20</v>
      </c>
      <c r="E43" s="41">
        <f t="shared" si="26"/>
        <v>23</v>
      </c>
      <c r="F43" s="48">
        <f t="shared" ref="F43:G43" si="28">SUM(F39:F42)</f>
        <v>212</v>
      </c>
      <c r="G43" s="48">
        <f t="shared" si="28"/>
        <v>144</v>
      </c>
      <c r="H43" s="41">
        <f t="shared" si="26"/>
        <v>200</v>
      </c>
      <c r="I43" s="64">
        <f>(E43-D43)/D43</f>
        <v>0.15</v>
      </c>
      <c r="J43" s="56">
        <f>E43-D43</f>
        <v>3</v>
      </c>
      <c r="K43" s="65">
        <f>(H43-G43)/G43</f>
        <v>0.3888888888888889</v>
      </c>
      <c r="L43" s="107">
        <f>H43-G43</f>
        <v>56</v>
      </c>
      <c r="M43" s="93"/>
    </row>
    <row r="44" spans="1:13" ht="7.5" customHeight="1" x14ac:dyDescent="0.25">
      <c r="A44" s="27"/>
      <c r="B44" s="53"/>
      <c r="C44" s="9"/>
      <c r="D44" s="53"/>
      <c r="E44" s="90"/>
      <c r="F44" s="80"/>
      <c r="G44" s="80"/>
      <c r="H44" s="90"/>
      <c r="I44" s="64"/>
      <c r="J44" s="42"/>
      <c r="K44" s="64"/>
      <c r="L44" s="112"/>
    </row>
    <row r="45" spans="1:13" x14ac:dyDescent="0.25">
      <c r="A45" s="27" t="s">
        <v>16</v>
      </c>
      <c r="B45" s="53">
        <v>92</v>
      </c>
      <c r="C45" s="9">
        <v>41</v>
      </c>
      <c r="D45" s="53">
        <v>8</v>
      </c>
      <c r="E45" s="90">
        <v>2</v>
      </c>
      <c r="F45" s="79">
        <v>232</v>
      </c>
      <c r="G45" s="79">
        <v>46</v>
      </c>
      <c r="H45" s="87">
        <v>3</v>
      </c>
      <c r="I45" s="64">
        <f>(E45-D45)/D45</f>
        <v>-0.75</v>
      </c>
      <c r="J45" s="42">
        <f>E45-D45</f>
        <v>-6</v>
      </c>
      <c r="K45" s="64">
        <f>(H45-G45)/G45</f>
        <v>-0.93478260869565222</v>
      </c>
      <c r="L45" s="112">
        <f>H45-G45</f>
        <v>-43</v>
      </c>
    </row>
    <row r="46" spans="1:13" x14ac:dyDescent="0.25">
      <c r="A46" s="131" t="s">
        <v>210</v>
      </c>
      <c r="B46" s="53"/>
      <c r="C46" s="9">
        <v>33</v>
      </c>
      <c r="D46" s="53">
        <v>42</v>
      </c>
      <c r="E46" s="90">
        <v>52</v>
      </c>
      <c r="F46" s="79">
        <v>272</v>
      </c>
      <c r="G46" s="79">
        <v>360</v>
      </c>
      <c r="H46" s="87">
        <v>445</v>
      </c>
      <c r="I46" s="64">
        <f>(E46-D46)/D46</f>
        <v>0.23809523809523808</v>
      </c>
      <c r="J46" s="42">
        <f>E46-D46</f>
        <v>10</v>
      </c>
      <c r="K46" s="64">
        <f t="shared" ref="K46:K48" si="29">(H46-G46)/G46</f>
        <v>0.2361111111111111</v>
      </c>
      <c r="L46" s="112">
        <f t="shared" ref="L46:L48" si="30">H46-G46</f>
        <v>85</v>
      </c>
    </row>
    <row r="47" spans="1:13" x14ac:dyDescent="0.25">
      <c r="A47" s="131" t="s">
        <v>211</v>
      </c>
      <c r="B47" s="53"/>
      <c r="C47" s="9">
        <v>11</v>
      </c>
      <c r="D47" s="53">
        <v>21</v>
      </c>
      <c r="E47" s="90">
        <v>20</v>
      </c>
      <c r="F47" s="79">
        <v>103</v>
      </c>
      <c r="G47" s="79">
        <v>190</v>
      </c>
      <c r="H47" s="87">
        <v>168</v>
      </c>
      <c r="I47" s="64">
        <f>(E47-D47)/D47</f>
        <v>-4.7619047619047616E-2</v>
      </c>
      <c r="J47" s="42">
        <f>E47-D47</f>
        <v>-1</v>
      </c>
      <c r="K47" s="64">
        <f t="shared" si="29"/>
        <v>-0.11578947368421053</v>
      </c>
      <c r="L47" s="112">
        <f t="shared" si="30"/>
        <v>-22</v>
      </c>
    </row>
    <row r="48" spans="1:13" x14ac:dyDescent="0.25">
      <c r="A48" s="131" t="s">
        <v>212</v>
      </c>
      <c r="B48" s="53">
        <v>0</v>
      </c>
      <c r="C48" s="9">
        <v>10</v>
      </c>
      <c r="D48" s="53">
        <v>14</v>
      </c>
      <c r="E48" s="90">
        <v>16</v>
      </c>
      <c r="F48" s="79">
        <v>86</v>
      </c>
      <c r="G48" s="79">
        <v>111</v>
      </c>
      <c r="H48" s="87">
        <v>117</v>
      </c>
      <c r="I48" s="99">
        <f>(E48-D48)/D48</f>
        <v>0.14285714285714285</v>
      </c>
      <c r="J48" s="42">
        <f>E48-D48</f>
        <v>2</v>
      </c>
      <c r="K48" s="64">
        <f t="shared" si="29"/>
        <v>5.4054054054054057E-2</v>
      </c>
      <c r="L48" s="112">
        <f t="shared" si="30"/>
        <v>6</v>
      </c>
    </row>
    <row r="49" spans="1:13" x14ac:dyDescent="0.25">
      <c r="A49" s="47" t="s">
        <v>103</v>
      </c>
      <c r="B49" s="45">
        <f t="shared" ref="B49:H49" si="31">SUM(B45:B48)</f>
        <v>92</v>
      </c>
      <c r="C49" s="45">
        <f t="shared" ref="C49" si="32">SUM(C45:C48)</f>
        <v>95</v>
      </c>
      <c r="D49" s="45">
        <f t="shared" ref="D49" si="33">SUM(D45:D48)</f>
        <v>85</v>
      </c>
      <c r="E49" s="56">
        <f t="shared" si="31"/>
        <v>90</v>
      </c>
      <c r="F49" s="45">
        <f t="shared" ref="F49" si="34">SUM(F45:F48)</f>
        <v>693</v>
      </c>
      <c r="G49" s="45">
        <f t="shared" ref="G49" si="35">SUM(G45:G48)</f>
        <v>707</v>
      </c>
      <c r="H49" s="56">
        <f t="shared" si="31"/>
        <v>733</v>
      </c>
      <c r="I49" s="64">
        <f>(E49-D49)/D49</f>
        <v>5.8823529411764705E-2</v>
      </c>
      <c r="J49" s="56">
        <f>E49-D49</f>
        <v>5</v>
      </c>
      <c r="K49" s="65">
        <f>(H49-G49)/G49</f>
        <v>3.6775106082036775E-2</v>
      </c>
      <c r="L49" s="107">
        <f>H49-G49</f>
        <v>26</v>
      </c>
      <c r="M49" s="93"/>
    </row>
    <row r="50" spans="1:13" ht="7.5" customHeight="1" x14ac:dyDescent="0.25">
      <c r="A50" s="27"/>
      <c r="B50" s="53"/>
      <c r="C50" s="9"/>
      <c r="D50" s="53"/>
      <c r="E50" s="90"/>
      <c r="F50" s="79"/>
      <c r="G50" s="79"/>
      <c r="H50" s="87"/>
      <c r="I50" s="64"/>
      <c r="J50" s="42"/>
      <c r="K50" s="64"/>
      <c r="L50" s="112"/>
    </row>
    <row r="51" spans="1:13" x14ac:dyDescent="0.25">
      <c r="A51" s="27" t="s">
        <v>24</v>
      </c>
      <c r="B51" s="53">
        <v>17</v>
      </c>
      <c r="C51" s="9">
        <v>1</v>
      </c>
      <c r="D51" s="53">
        <v>0</v>
      </c>
      <c r="E51" s="90">
        <v>0</v>
      </c>
      <c r="F51" s="79">
        <v>8</v>
      </c>
      <c r="G51" s="79">
        <v>0</v>
      </c>
      <c r="H51" s="87">
        <v>0</v>
      </c>
      <c r="I51" s="64" t="s">
        <v>140</v>
      </c>
      <c r="J51" s="42">
        <f t="shared" ref="J51:J57" si="36">E51-D51</f>
        <v>0</v>
      </c>
      <c r="K51" s="64" t="s">
        <v>140</v>
      </c>
      <c r="L51" s="112">
        <f t="shared" ref="L51:L57" si="37">H51-G51</f>
        <v>0</v>
      </c>
    </row>
    <row r="52" spans="1:13" x14ac:dyDescent="0.25">
      <c r="A52" s="27" t="s">
        <v>22</v>
      </c>
      <c r="B52" s="53">
        <v>7</v>
      </c>
      <c r="C52" s="9">
        <v>2</v>
      </c>
      <c r="D52" s="53">
        <v>1</v>
      </c>
      <c r="E52" s="90">
        <v>1</v>
      </c>
      <c r="F52" s="79">
        <v>16</v>
      </c>
      <c r="G52" s="79">
        <v>8</v>
      </c>
      <c r="H52" s="87">
        <v>8</v>
      </c>
      <c r="I52" s="64">
        <f t="shared" ref="I52:I57" si="38">(E52-D52)/D52</f>
        <v>0</v>
      </c>
      <c r="J52" s="42">
        <f t="shared" si="36"/>
        <v>0</v>
      </c>
      <c r="K52" s="64">
        <f t="shared" ref="K52:K56" si="39">(H52-G52)/G52</f>
        <v>0</v>
      </c>
      <c r="L52" s="112">
        <f t="shared" si="37"/>
        <v>0</v>
      </c>
    </row>
    <row r="53" spans="1:13" x14ac:dyDescent="0.25">
      <c r="A53" s="27" t="s">
        <v>20</v>
      </c>
      <c r="B53" s="53">
        <v>14</v>
      </c>
      <c r="C53" s="9">
        <v>13</v>
      </c>
      <c r="D53" s="53">
        <v>8</v>
      </c>
      <c r="E53" s="90">
        <v>1</v>
      </c>
      <c r="F53" s="79">
        <v>106</v>
      </c>
      <c r="G53" s="79">
        <v>74</v>
      </c>
      <c r="H53" s="87">
        <v>8</v>
      </c>
      <c r="I53" s="64">
        <f t="shared" si="38"/>
        <v>-0.875</v>
      </c>
      <c r="J53" s="42">
        <f t="shared" si="36"/>
        <v>-7</v>
      </c>
      <c r="K53" s="64">
        <f t="shared" si="39"/>
        <v>-0.89189189189189189</v>
      </c>
      <c r="L53" s="112">
        <f t="shared" si="37"/>
        <v>-66</v>
      </c>
    </row>
    <row r="54" spans="1:13" x14ac:dyDescent="0.25">
      <c r="A54" s="27" t="s">
        <v>21</v>
      </c>
      <c r="B54" s="53">
        <v>28</v>
      </c>
      <c r="C54" s="9">
        <v>21</v>
      </c>
      <c r="D54" s="53">
        <v>24</v>
      </c>
      <c r="E54" s="90">
        <v>18</v>
      </c>
      <c r="F54" s="79">
        <v>161</v>
      </c>
      <c r="G54" s="79">
        <v>211</v>
      </c>
      <c r="H54" s="87">
        <v>152</v>
      </c>
      <c r="I54" s="64">
        <f t="shared" si="38"/>
        <v>-0.25</v>
      </c>
      <c r="J54" s="42">
        <f t="shared" si="36"/>
        <v>-6</v>
      </c>
      <c r="K54" s="64">
        <f t="shared" si="39"/>
        <v>-0.27962085308056872</v>
      </c>
      <c r="L54" s="112">
        <f t="shared" si="37"/>
        <v>-59</v>
      </c>
    </row>
    <row r="55" spans="1:13" x14ac:dyDescent="0.25">
      <c r="A55" s="131" t="s">
        <v>179</v>
      </c>
      <c r="B55" s="53">
        <v>1</v>
      </c>
      <c r="C55" s="9">
        <v>9</v>
      </c>
      <c r="D55" s="53">
        <v>5</v>
      </c>
      <c r="E55" s="90">
        <v>6</v>
      </c>
      <c r="F55" s="79">
        <v>80</v>
      </c>
      <c r="G55" s="79">
        <v>40</v>
      </c>
      <c r="H55" s="87">
        <v>52</v>
      </c>
      <c r="I55" s="64">
        <f t="shared" si="38"/>
        <v>0.2</v>
      </c>
      <c r="J55" s="42">
        <f t="shared" si="36"/>
        <v>1</v>
      </c>
      <c r="K55" s="64">
        <f t="shared" si="39"/>
        <v>0.3</v>
      </c>
      <c r="L55" s="112">
        <f t="shared" si="37"/>
        <v>12</v>
      </c>
    </row>
    <row r="56" spans="1:13" x14ac:dyDescent="0.25">
      <c r="A56" s="27" t="s">
        <v>23</v>
      </c>
      <c r="B56" s="53">
        <v>58</v>
      </c>
      <c r="C56" s="9">
        <v>26</v>
      </c>
      <c r="D56" s="53">
        <v>22</v>
      </c>
      <c r="E56" s="90">
        <v>22</v>
      </c>
      <c r="F56" s="79">
        <v>202</v>
      </c>
      <c r="G56" s="79">
        <v>167</v>
      </c>
      <c r="H56" s="87">
        <v>192</v>
      </c>
      <c r="I56" s="64">
        <f t="shared" si="38"/>
        <v>0</v>
      </c>
      <c r="J56" s="42">
        <f t="shared" si="36"/>
        <v>0</v>
      </c>
      <c r="K56" s="64">
        <f t="shared" si="39"/>
        <v>0.1497005988023952</v>
      </c>
      <c r="L56" s="112">
        <f t="shared" si="37"/>
        <v>25</v>
      </c>
    </row>
    <row r="57" spans="1:13" x14ac:dyDescent="0.25">
      <c r="A57" s="47" t="s">
        <v>104</v>
      </c>
      <c r="B57" s="45">
        <f t="shared" ref="B57:H57" si="40">SUM(B51:B56)</f>
        <v>125</v>
      </c>
      <c r="C57" s="45">
        <f t="shared" ref="C57:D57" si="41">SUM(C51:C56)</f>
        <v>72</v>
      </c>
      <c r="D57" s="45">
        <f t="shared" si="41"/>
        <v>60</v>
      </c>
      <c r="E57" s="56">
        <f t="shared" si="40"/>
        <v>48</v>
      </c>
      <c r="F57" s="45">
        <f t="shared" ref="F57:G57" si="42">SUM(F51:F56)</f>
        <v>573</v>
      </c>
      <c r="G57" s="45">
        <f t="shared" si="42"/>
        <v>500</v>
      </c>
      <c r="H57" s="56">
        <f t="shared" si="40"/>
        <v>412</v>
      </c>
      <c r="I57" s="65">
        <f t="shared" si="38"/>
        <v>-0.2</v>
      </c>
      <c r="J57" s="56">
        <f t="shared" si="36"/>
        <v>-12</v>
      </c>
      <c r="K57" s="65">
        <f>(H57-G57)/G57</f>
        <v>-0.17599999999999999</v>
      </c>
      <c r="L57" s="107">
        <f t="shared" si="37"/>
        <v>-88</v>
      </c>
      <c r="M57" s="93"/>
    </row>
    <row r="58" spans="1:13" ht="7.5" customHeight="1" x14ac:dyDescent="0.25">
      <c r="A58" s="27"/>
      <c r="B58" s="53"/>
      <c r="C58" s="9"/>
      <c r="D58" s="53"/>
      <c r="E58" s="90"/>
      <c r="F58" s="79"/>
      <c r="G58" s="79"/>
      <c r="H58" s="87"/>
      <c r="I58" s="64"/>
      <c r="J58" s="42"/>
      <c r="K58" s="64"/>
      <c r="L58" s="112"/>
    </row>
    <row r="59" spans="1:13" x14ac:dyDescent="0.25">
      <c r="A59" s="27" t="s">
        <v>132</v>
      </c>
      <c r="B59" s="53">
        <v>21</v>
      </c>
      <c r="C59" s="9">
        <v>5</v>
      </c>
      <c r="D59" s="53">
        <v>4</v>
      </c>
      <c r="E59" s="90">
        <v>3</v>
      </c>
      <c r="F59" s="80">
        <v>26</v>
      </c>
      <c r="G59" s="80">
        <v>26</v>
      </c>
      <c r="H59" s="90">
        <v>15</v>
      </c>
      <c r="I59" s="64">
        <f>(E59-D59)/D59</f>
        <v>-0.25</v>
      </c>
      <c r="J59" s="42">
        <f>E59-D59</f>
        <v>-1</v>
      </c>
      <c r="K59" s="64">
        <f t="shared" ref="K59:K60" si="43">(H59-G59)/G59</f>
        <v>-0.42307692307692307</v>
      </c>
      <c r="L59" s="112">
        <f>H59-G59</f>
        <v>-11</v>
      </c>
    </row>
    <row r="60" spans="1:13" x14ac:dyDescent="0.25">
      <c r="A60" s="54" t="s">
        <v>133</v>
      </c>
      <c r="B60" s="53">
        <v>20</v>
      </c>
      <c r="C60" s="9">
        <v>8</v>
      </c>
      <c r="D60" s="53">
        <v>5</v>
      </c>
      <c r="E60" s="90">
        <v>6</v>
      </c>
      <c r="F60" s="80">
        <v>60</v>
      </c>
      <c r="G60" s="91">
        <v>26</v>
      </c>
      <c r="H60" s="90">
        <v>30</v>
      </c>
      <c r="I60" s="64">
        <f>(E60-D60)/D60</f>
        <v>0.2</v>
      </c>
      <c r="J60" s="42">
        <f>E60-D60</f>
        <v>1</v>
      </c>
      <c r="K60" s="64">
        <f t="shared" si="43"/>
        <v>0.15384615384615385</v>
      </c>
      <c r="L60" s="112">
        <f>H60-G60</f>
        <v>4</v>
      </c>
    </row>
    <row r="61" spans="1:13" x14ac:dyDescent="0.25">
      <c r="A61" s="47" t="s">
        <v>134</v>
      </c>
      <c r="B61" s="190">
        <f t="shared" ref="B61" si="44">SUM(B59:B60)</f>
        <v>41</v>
      </c>
      <c r="C61" s="48">
        <f t="shared" ref="C61" si="45">SUM(C59:C60)</f>
        <v>13</v>
      </c>
      <c r="D61" s="190">
        <f t="shared" ref="D61:G61" si="46">SUM(D59:D60)</f>
        <v>9</v>
      </c>
      <c r="E61" s="81">
        <f t="shared" si="46"/>
        <v>9</v>
      </c>
      <c r="F61" s="48">
        <f t="shared" si="46"/>
        <v>86</v>
      </c>
      <c r="G61" s="48">
        <f t="shared" si="46"/>
        <v>52</v>
      </c>
      <c r="H61" s="81">
        <f t="shared" ref="H61" si="47">SUM(H59:H60)</f>
        <v>45</v>
      </c>
      <c r="I61" s="65">
        <f>(E61-D61)/D61</f>
        <v>0</v>
      </c>
      <c r="J61" s="56">
        <f>E61-D61</f>
        <v>0</v>
      </c>
      <c r="K61" s="65">
        <f>(H61-G61)/G61</f>
        <v>-0.13461538461538461</v>
      </c>
      <c r="L61" s="107">
        <f>H61-G61</f>
        <v>-7</v>
      </c>
      <c r="M61" s="93"/>
    </row>
    <row r="62" spans="1:13" ht="7.5" customHeight="1" x14ac:dyDescent="0.25">
      <c r="A62" s="54"/>
      <c r="B62" s="53"/>
      <c r="C62" s="9"/>
      <c r="D62" s="53"/>
      <c r="E62" s="90"/>
      <c r="F62" s="79"/>
      <c r="G62" s="79"/>
      <c r="H62" s="87"/>
      <c r="I62" s="64"/>
      <c r="J62" s="42"/>
      <c r="K62" s="64"/>
      <c r="L62" s="112"/>
    </row>
    <row r="63" spans="1:13" x14ac:dyDescent="0.25">
      <c r="A63" s="27" t="s">
        <v>73</v>
      </c>
      <c r="B63" s="53">
        <v>14</v>
      </c>
      <c r="C63" s="9">
        <v>2</v>
      </c>
      <c r="D63" s="53">
        <v>3</v>
      </c>
      <c r="E63" s="90">
        <v>6</v>
      </c>
      <c r="F63" s="79">
        <v>15</v>
      </c>
      <c r="G63" s="79">
        <v>24</v>
      </c>
      <c r="H63" s="87">
        <v>41</v>
      </c>
      <c r="I63" s="64">
        <f>(E63-D63)/D63</f>
        <v>1</v>
      </c>
      <c r="J63" s="42">
        <f>E63-D63</f>
        <v>3</v>
      </c>
      <c r="K63" s="64">
        <f t="shared" ref="K63:K64" si="48">(H63-G63)/G63</f>
        <v>0.70833333333333337</v>
      </c>
      <c r="L63" s="112">
        <f>H63-G63</f>
        <v>17</v>
      </c>
    </row>
    <row r="64" spans="1:13" x14ac:dyDescent="0.25">
      <c r="A64" s="27" t="s">
        <v>74</v>
      </c>
      <c r="B64" s="53">
        <v>28</v>
      </c>
      <c r="C64" s="9">
        <v>41</v>
      </c>
      <c r="D64" s="53">
        <v>39</v>
      </c>
      <c r="E64" s="90">
        <v>46</v>
      </c>
      <c r="F64" s="79">
        <v>236</v>
      </c>
      <c r="G64" s="79">
        <v>232</v>
      </c>
      <c r="H64" s="87">
        <v>300</v>
      </c>
      <c r="I64" s="99">
        <f>(E64-D64)/D64</f>
        <v>0.17948717948717949</v>
      </c>
      <c r="J64" s="42">
        <f>E64-D64</f>
        <v>7</v>
      </c>
      <c r="K64" s="64">
        <f t="shared" si="48"/>
        <v>0.29310344827586204</v>
      </c>
      <c r="L64" s="112">
        <f>H64-G64</f>
        <v>68</v>
      </c>
    </row>
    <row r="65" spans="1:13" x14ac:dyDescent="0.25">
      <c r="A65" s="47" t="s">
        <v>115</v>
      </c>
      <c r="B65" s="45">
        <f t="shared" ref="B65:H65" si="49">SUM(B63:B64)</f>
        <v>42</v>
      </c>
      <c r="C65" s="45">
        <f t="shared" ref="C65:D65" si="50">SUM(C63:C64)</f>
        <v>43</v>
      </c>
      <c r="D65" s="45">
        <f t="shared" si="50"/>
        <v>42</v>
      </c>
      <c r="E65" s="56">
        <f t="shared" si="49"/>
        <v>52</v>
      </c>
      <c r="F65" s="45">
        <f t="shared" ref="F65:G65" si="51">SUM(F63:F64)</f>
        <v>251</v>
      </c>
      <c r="G65" s="45">
        <f t="shared" si="51"/>
        <v>256</v>
      </c>
      <c r="H65" s="56">
        <f t="shared" si="49"/>
        <v>341</v>
      </c>
      <c r="I65" s="64">
        <f>(E65-D65)/D65</f>
        <v>0.23809523809523808</v>
      </c>
      <c r="J65" s="56">
        <f>E65-D65</f>
        <v>10</v>
      </c>
      <c r="K65" s="65">
        <f>(H65-G65)/G65</f>
        <v>0.33203125</v>
      </c>
      <c r="L65" s="107">
        <f>H65-G65</f>
        <v>85</v>
      </c>
      <c r="M65" s="93"/>
    </row>
    <row r="66" spans="1:13" ht="7.5" customHeight="1" x14ac:dyDescent="0.25">
      <c r="A66" s="27"/>
      <c r="B66" s="53"/>
      <c r="C66" s="9"/>
      <c r="D66" s="53"/>
      <c r="E66" s="90"/>
      <c r="F66" s="79"/>
      <c r="G66" s="79"/>
      <c r="H66" s="87"/>
      <c r="I66" s="64"/>
      <c r="J66" s="42"/>
      <c r="K66" s="64"/>
      <c r="L66" s="112"/>
    </row>
    <row r="67" spans="1:13" x14ac:dyDescent="0.25">
      <c r="A67" s="27" t="s">
        <v>135</v>
      </c>
      <c r="B67" s="53">
        <v>19</v>
      </c>
      <c r="C67" s="9">
        <v>14</v>
      </c>
      <c r="D67" s="53">
        <v>19</v>
      </c>
      <c r="E67" s="90">
        <v>25</v>
      </c>
      <c r="F67" s="79">
        <v>98</v>
      </c>
      <c r="G67" s="79">
        <v>170</v>
      </c>
      <c r="H67" s="87">
        <v>188</v>
      </c>
      <c r="I67" s="64">
        <f>(E67-D67)/D67</f>
        <v>0.31578947368421051</v>
      </c>
      <c r="J67" s="42">
        <f>E67-D67</f>
        <v>6</v>
      </c>
      <c r="K67" s="64">
        <f t="shared" ref="K67:K68" si="52">(H67-G67)/G67</f>
        <v>0.10588235294117647</v>
      </c>
      <c r="L67" s="112">
        <f>H67-G67</f>
        <v>18</v>
      </c>
    </row>
    <row r="68" spans="1:13" x14ac:dyDescent="0.25">
      <c r="A68" s="131" t="s">
        <v>185</v>
      </c>
      <c r="B68" s="53"/>
      <c r="C68" s="9">
        <v>66</v>
      </c>
      <c r="D68" s="53">
        <v>60</v>
      </c>
      <c r="E68" s="90">
        <v>95</v>
      </c>
      <c r="F68" s="80">
        <v>440</v>
      </c>
      <c r="G68" s="80">
        <v>398</v>
      </c>
      <c r="H68" s="90">
        <v>676</v>
      </c>
      <c r="I68" s="64">
        <f>(E68-D68)/D68</f>
        <v>0.58333333333333337</v>
      </c>
      <c r="J68" s="42">
        <f>E68-D68</f>
        <v>35</v>
      </c>
      <c r="K68" s="64">
        <f t="shared" si="52"/>
        <v>0.69849246231155782</v>
      </c>
      <c r="L68" s="112">
        <f t="shared" ref="L68" si="53">H68-G68</f>
        <v>278</v>
      </c>
    </row>
    <row r="69" spans="1:13" x14ac:dyDescent="0.25">
      <c r="A69" s="54" t="s">
        <v>136</v>
      </c>
      <c r="B69" s="53">
        <v>7</v>
      </c>
      <c r="C69" s="9">
        <v>0</v>
      </c>
      <c r="D69" s="53">
        <v>0</v>
      </c>
      <c r="E69" s="90">
        <v>0</v>
      </c>
      <c r="F69" s="79">
        <v>0</v>
      </c>
      <c r="G69" s="79">
        <v>0</v>
      </c>
      <c r="H69" s="87">
        <v>0</v>
      </c>
      <c r="I69" s="64" t="s">
        <v>140</v>
      </c>
      <c r="J69" s="42">
        <f>E69-D69</f>
        <v>0</v>
      </c>
      <c r="K69" s="64" t="s">
        <v>140</v>
      </c>
      <c r="L69" s="112">
        <f>H69-G69</f>
        <v>0</v>
      </c>
    </row>
    <row r="70" spans="1:13" x14ac:dyDescent="0.25">
      <c r="A70" s="54" t="s">
        <v>137</v>
      </c>
      <c r="B70" s="53">
        <v>20</v>
      </c>
      <c r="C70" s="9">
        <v>0</v>
      </c>
      <c r="D70" s="53">
        <v>0</v>
      </c>
      <c r="E70" s="90">
        <v>0</v>
      </c>
      <c r="F70" s="79">
        <v>0</v>
      </c>
      <c r="G70" s="79">
        <v>0</v>
      </c>
      <c r="H70" s="87">
        <v>0</v>
      </c>
      <c r="I70" s="98" t="s">
        <v>140</v>
      </c>
      <c r="J70" s="42">
        <f>E70-D70</f>
        <v>0</v>
      </c>
      <c r="K70" s="95" t="s">
        <v>140</v>
      </c>
      <c r="L70" s="112">
        <f>H70-G70</f>
        <v>0</v>
      </c>
    </row>
    <row r="71" spans="1:13" x14ac:dyDescent="0.25">
      <c r="A71" s="47" t="s">
        <v>138</v>
      </c>
      <c r="B71" s="45">
        <f t="shared" ref="B71:H71" si="54">SUM(B67:B70)</f>
        <v>46</v>
      </c>
      <c r="C71" s="45">
        <f t="shared" ref="C71:D71" si="55">SUM(C67:C70)</f>
        <v>80</v>
      </c>
      <c r="D71" s="45">
        <f t="shared" si="55"/>
        <v>79</v>
      </c>
      <c r="E71" s="56">
        <f t="shared" si="54"/>
        <v>120</v>
      </c>
      <c r="F71" s="45">
        <f t="shared" ref="F71:G71" si="56">SUM(F67:F70)</f>
        <v>538</v>
      </c>
      <c r="G71" s="45">
        <f t="shared" si="56"/>
        <v>568</v>
      </c>
      <c r="H71" s="56">
        <f t="shared" si="54"/>
        <v>864</v>
      </c>
      <c r="I71" s="64">
        <f>(E71-D71)/D71</f>
        <v>0.51898734177215189</v>
      </c>
      <c r="J71" s="56">
        <f>E71-D71</f>
        <v>41</v>
      </c>
      <c r="K71" s="65">
        <f>(H71-G71)/G71</f>
        <v>0.52112676056338025</v>
      </c>
      <c r="L71" s="107">
        <f>H71-G71</f>
        <v>296</v>
      </c>
      <c r="M71" s="93"/>
    </row>
    <row r="72" spans="1:13" ht="7.5" customHeight="1" x14ac:dyDescent="0.25">
      <c r="A72" s="27"/>
      <c r="B72" s="53"/>
      <c r="C72" s="9"/>
      <c r="D72" s="53"/>
      <c r="E72" s="90"/>
      <c r="F72" s="79"/>
      <c r="G72" s="79"/>
      <c r="H72" s="87"/>
      <c r="I72" s="64"/>
      <c r="J72" s="42"/>
      <c r="K72" s="64"/>
      <c r="L72" s="112"/>
    </row>
    <row r="73" spans="1:13" ht="12.75" customHeight="1" x14ac:dyDescent="0.25">
      <c r="A73" s="27" t="s">
        <v>75</v>
      </c>
      <c r="B73" s="53">
        <v>17</v>
      </c>
      <c r="C73" s="9">
        <v>7</v>
      </c>
      <c r="D73" s="53">
        <v>8</v>
      </c>
      <c r="E73" s="90">
        <v>11</v>
      </c>
      <c r="F73" s="79">
        <v>126</v>
      </c>
      <c r="G73" s="79">
        <v>138</v>
      </c>
      <c r="H73" s="87">
        <v>198</v>
      </c>
      <c r="I73" s="64">
        <f>(E73-D73)/D73</f>
        <v>0.375</v>
      </c>
      <c r="J73" s="42">
        <f>E73-D73</f>
        <v>3</v>
      </c>
      <c r="K73" s="64">
        <f>(H73-G73)/G73</f>
        <v>0.43478260869565216</v>
      </c>
      <c r="L73" s="112">
        <f>H73-G73</f>
        <v>60</v>
      </c>
    </row>
    <row r="74" spans="1:13" ht="7.5" customHeight="1" x14ac:dyDescent="0.25">
      <c r="A74" s="27"/>
      <c r="B74" s="53"/>
      <c r="C74" s="9"/>
      <c r="D74" s="53"/>
      <c r="E74" s="90"/>
      <c r="F74" s="79"/>
      <c r="G74" s="79"/>
      <c r="H74" s="87"/>
      <c r="I74" s="64"/>
      <c r="J74" s="42"/>
      <c r="K74" s="64"/>
      <c r="L74" s="112"/>
    </row>
    <row r="75" spans="1:13" ht="12.75" customHeight="1" x14ac:dyDescent="0.25">
      <c r="A75" s="131" t="s">
        <v>241</v>
      </c>
      <c r="B75" s="53"/>
      <c r="C75" s="9">
        <v>0</v>
      </c>
      <c r="D75" s="53">
        <v>3</v>
      </c>
      <c r="E75" s="90">
        <v>7</v>
      </c>
      <c r="F75" s="80">
        <v>0</v>
      </c>
      <c r="G75" s="80">
        <v>36</v>
      </c>
      <c r="H75" s="90">
        <v>78</v>
      </c>
      <c r="I75" s="64">
        <f>(E75-D75)/D75</f>
        <v>1.3333333333333333</v>
      </c>
      <c r="J75" s="42">
        <f>E75-D75</f>
        <v>4</v>
      </c>
      <c r="K75" s="64">
        <f>(H75-G75)/G75</f>
        <v>1.1666666666666667</v>
      </c>
      <c r="L75" s="112">
        <f>H75-G75</f>
        <v>42</v>
      </c>
    </row>
    <row r="76" spans="1:13" ht="7.5" customHeight="1" x14ac:dyDescent="0.25">
      <c r="A76" s="27"/>
      <c r="B76" s="53"/>
      <c r="C76" s="9"/>
      <c r="D76" s="53"/>
      <c r="E76" s="90"/>
      <c r="F76" s="79"/>
      <c r="G76" s="79"/>
      <c r="H76" s="87"/>
      <c r="I76" s="64"/>
      <c r="J76" s="85"/>
      <c r="K76" s="64"/>
      <c r="L76" s="112"/>
    </row>
    <row r="77" spans="1:13" x14ac:dyDescent="0.25">
      <c r="A77" s="27" t="s">
        <v>10</v>
      </c>
      <c r="B77" s="53">
        <v>121</v>
      </c>
      <c r="C77" s="9">
        <v>71</v>
      </c>
      <c r="D77" s="53">
        <v>76</v>
      </c>
      <c r="E77" s="90">
        <v>101</v>
      </c>
      <c r="F77" s="79">
        <v>522</v>
      </c>
      <c r="G77" s="79">
        <v>564</v>
      </c>
      <c r="H77" s="87">
        <v>830</v>
      </c>
      <c r="I77" s="64">
        <f>(E77-D77)/D77</f>
        <v>0.32894736842105265</v>
      </c>
      <c r="J77" s="42">
        <f>E77-D77</f>
        <v>25</v>
      </c>
      <c r="K77" s="64">
        <f t="shared" ref="K77" si="57">(H77-G77)/G77</f>
        <v>0.47163120567375888</v>
      </c>
      <c r="L77" s="112">
        <f>H77-G77</f>
        <v>266</v>
      </c>
    </row>
    <row r="78" spans="1:13" x14ac:dyDescent="0.25">
      <c r="A78" s="131" t="s">
        <v>269</v>
      </c>
      <c r="B78" s="53"/>
      <c r="C78" s="9">
        <v>0</v>
      </c>
      <c r="D78" s="53">
        <v>0</v>
      </c>
      <c r="E78" s="90">
        <v>1</v>
      </c>
      <c r="F78" s="80">
        <v>0</v>
      </c>
      <c r="G78" s="80">
        <v>0</v>
      </c>
      <c r="H78" s="90">
        <v>10</v>
      </c>
      <c r="I78" s="64" t="s">
        <v>140</v>
      </c>
      <c r="J78" s="42">
        <f>E78-D78</f>
        <v>1</v>
      </c>
      <c r="K78" s="64" t="s">
        <v>140</v>
      </c>
      <c r="L78" s="112">
        <f>H78-G78</f>
        <v>10</v>
      </c>
    </row>
    <row r="79" spans="1:13" x14ac:dyDescent="0.25">
      <c r="A79" s="27" t="s">
        <v>11</v>
      </c>
      <c r="B79" s="53">
        <v>30</v>
      </c>
      <c r="C79" s="9">
        <v>11</v>
      </c>
      <c r="D79" s="53">
        <v>3</v>
      </c>
      <c r="E79" s="90">
        <v>0</v>
      </c>
      <c r="F79" s="79">
        <v>90</v>
      </c>
      <c r="G79" s="79">
        <v>28</v>
      </c>
      <c r="H79" s="87">
        <v>0</v>
      </c>
      <c r="I79" s="98" t="s">
        <v>140</v>
      </c>
      <c r="J79" s="42">
        <f>E79-D79</f>
        <v>-3</v>
      </c>
      <c r="K79" s="95" t="s">
        <v>140</v>
      </c>
      <c r="L79" s="112">
        <f>H79-G79</f>
        <v>-28</v>
      </c>
    </row>
    <row r="80" spans="1:13" x14ac:dyDescent="0.25">
      <c r="A80" s="47" t="s">
        <v>97</v>
      </c>
      <c r="B80" s="45">
        <f t="shared" ref="B80:H80" si="58">SUM(B77:B79)</f>
        <v>151</v>
      </c>
      <c r="C80" s="45">
        <f t="shared" ref="C80:D80" si="59">SUM(C77:C79)</f>
        <v>82</v>
      </c>
      <c r="D80" s="45">
        <f t="shared" si="59"/>
        <v>79</v>
      </c>
      <c r="E80" s="56">
        <f t="shared" si="58"/>
        <v>102</v>
      </c>
      <c r="F80" s="106">
        <f t="shared" ref="F80:G80" si="60">SUM(F77:F79)</f>
        <v>612</v>
      </c>
      <c r="G80" s="45">
        <f t="shared" si="60"/>
        <v>592</v>
      </c>
      <c r="H80" s="56">
        <f t="shared" si="58"/>
        <v>840</v>
      </c>
      <c r="I80" s="64">
        <f>(E80-D80)/D80</f>
        <v>0.29113924050632911</v>
      </c>
      <c r="J80" s="56">
        <f>E80-D80</f>
        <v>23</v>
      </c>
      <c r="K80" s="65">
        <f>(H80-G80)/G80</f>
        <v>0.41891891891891891</v>
      </c>
      <c r="L80" s="107">
        <f>H80-G80</f>
        <v>248</v>
      </c>
      <c r="M80" s="93"/>
    </row>
    <row r="81" spans="1:13" ht="7.5" customHeight="1" x14ac:dyDescent="0.25">
      <c r="A81" s="27"/>
      <c r="B81" s="53"/>
      <c r="C81" s="9"/>
      <c r="D81" s="53"/>
      <c r="E81" s="90"/>
      <c r="F81" s="104"/>
      <c r="G81" s="79"/>
      <c r="H81" s="87"/>
      <c r="I81" s="64"/>
      <c r="J81" s="42"/>
      <c r="K81" s="64"/>
      <c r="L81" s="112"/>
    </row>
    <row r="82" spans="1:13" x14ac:dyDescent="0.25">
      <c r="A82" s="27" t="s">
        <v>69</v>
      </c>
      <c r="B82" s="53">
        <v>99</v>
      </c>
      <c r="C82" s="9">
        <v>67</v>
      </c>
      <c r="D82" s="53">
        <v>51</v>
      </c>
      <c r="E82" s="90">
        <v>53</v>
      </c>
      <c r="F82" s="104">
        <v>557</v>
      </c>
      <c r="G82" s="79">
        <v>416</v>
      </c>
      <c r="H82" s="87">
        <v>389</v>
      </c>
      <c r="I82" s="64">
        <f>(E82-D82)/D82</f>
        <v>3.9215686274509803E-2</v>
      </c>
      <c r="J82" s="42">
        <f>E82-D82</f>
        <v>2</v>
      </c>
      <c r="K82" s="64">
        <f t="shared" ref="K82:K83" si="61">(H82-G82)/G82</f>
        <v>-6.4903846153846159E-2</v>
      </c>
      <c r="L82" s="112">
        <f>H82-G82</f>
        <v>-27</v>
      </c>
    </row>
    <row r="83" spans="1:13" x14ac:dyDescent="0.25">
      <c r="A83" s="27" t="s">
        <v>70</v>
      </c>
      <c r="B83" s="53">
        <v>85</v>
      </c>
      <c r="C83" s="9">
        <v>151</v>
      </c>
      <c r="D83" s="53">
        <v>130</v>
      </c>
      <c r="E83" s="90">
        <v>127</v>
      </c>
      <c r="F83" s="104">
        <v>864</v>
      </c>
      <c r="G83" s="79">
        <v>746</v>
      </c>
      <c r="H83" s="87">
        <v>759</v>
      </c>
      <c r="I83" s="99">
        <f>(E83-D83)/D83</f>
        <v>-2.3076923076923078E-2</v>
      </c>
      <c r="J83" s="42">
        <f>E83-D83</f>
        <v>-3</v>
      </c>
      <c r="K83" s="64">
        <f t="shared" si="61"/>
        <v>1.7426273458445041E-2</v>
      </c>
      <c r="L83" s="112">
        <f>H83-G83</f>
        <v>13</v>
      </c>
    </row>
    <row r="84" spans="1:13" hidden="1" x14ac:dyDescent="0.25">
      <c r="A84" s="27" t="s">
        <v>67</v>
      </c>
      <c r="B84" s="53">
        <v>0</v>
      </c>
      <c r="C84" s="9">
        <v>0</v>
      </c>
      <c r="D84" s="53">
        <v>0</v>
      </c>
      <c r="E84" s="90">
        <v>0</v>
      </c>
      <c r="F84" s="104">
        <v>0</v>
      </c>
      <c r="G84" s="79">
        <v>0</v>
      </c>
      <c r="H84" s="87">
        <v>0</v>
      </c>
      <c r="I84" s="95" t="s">
        <v>140</v>
      </c>
      <c r="J84" s="42">
        <f>E84-D84</f>
        <v>0</v>
      </c>
      <c r="K84" s="95" t="s">
        <v>140</v>
      </c>
      <c r="L84" s="112">
        <f>H84-G84</f>
        <v>0</v>
      </c>
    </row>
    <row r="85" spans="1:13" hidden="1" x14ac:dyDescent="0.25">
      <c r="A85" s="27" t="s">
        <v>68</v>
      </c>
      <c r="B85" s="53">
        <v>0</v>
      </c>
      <c r="C85" s="9">
        <v>0</v>
      </c>
      <c r="D85" s="53">
        <v>0</v>
      </c>
      <c r="E85" s="90">
        <v>0</v>
      </c>
      <c r="F85" s="104">
        <v>0</v>
      </c>
      <c r="G85" s="79">
        <v>0</v>
      </c>
      <c r="H85" s="87">
        <v>0</v>
      </c>
      <c r="I85" s="98" t="s">
        <v>140</v>
      </c>
      <c r="J85" s="42">
        <f>E85-D85</f>
        <v>0</v>
      </c>
      <c r="K85" s="95" t="s">
        <v>140</v>
      </c>
      <c r="L85" s="112">
        <f>H85-G85</f>
        <v>0</v>
      </c>
    </row>
    <row r="86" spans="1:13" x14ac:dyDescent="0.25">
      <c r="A86" s="47" t="s">
        <v>116</v>
      </c>
      <c r="B86" s="45">
        <f t="shared" ref="B86:H86" si="62">SUM(B82:B85)</f>
        <v>184</v>
      </c>
      <c r="C86" s="45">
        <f t="shared" ref="C86:D86" si="63">SUM(C82:C85)</f>
        <v>218</v>
      </c>
      <c r="D86" s="45">
        <f t="shared" si="63"/>
        <v>181</v>
      </c>
      <c r="E86" s="56">
        <f t="shared" si="62"/>
        <v>180</v>
      </c>
      <c r="F86" s="106">
        <f t="shared" ref="F86:G86" si="64">SUM(F82:F85)</f>
        <v>1421</v>
      </c>
      <c r="G86" s="106">
        <f t="shared" si="64"/>
        <v>1162</v>
      </c>
      <c r="H86" s="107">
        <f t="shared" si="62"/>
        <v>1148</v>
      </c>
      <c r="I86" s="64">
        <f>(E86-D86)/D86</f>
        <v>-5.5248618784530384E-3</v>
      </c>
      <c r="J86" s="56">
        <f>E86-D86</f>
        <v>-1</v>
      </c>
      <c r="K86" s="65">
        <f>(H86-G86)/G86</f>
        <v>-1.2048192771084338E-2</v>
      </c>
      <c r="L86" s="107">
        <f>H86-G86</f>
        <v>-14</v>
      </c>
      <c r="M86" s="93"/>
    </row>
    <row r="87" spans="1:13" ht="7.5" customHeight="1" x14ac:dyDescent="0.25">
      <c r="A87" s="27"/>
      <c r="B87" s="53"/>
      <c r="C87" s="9"/>
      <c r="D87" s="53"/>
      <c r="E87" s="90"/>
      <c r="F87" s="104"/>
      <c r="G87" s="79"/>
      <c r="H87" s="87"/>
      <c r="I87" s="64"/>
      <c r="J87" s="42"/>
      <c r="K87" s="64"/>
      <c r="L87" s="112"/>
    </row>
    <row r="88" spans="1:13" x14ac:dyDescent="0.25">
      <c r="A88" s="27" t="s">
        <v>76</v>
      </c>
      <c r="B88" s="53">
        <v>34</v>
      </c>
      <c r="C88" s="9">
        <v>25</v>
      </c>
      <c r="D88" s="53">
        <v>16</v>
      </c>
      <c r="E88" s="90">
        <v>17</v>
      </c>
      <c r="F88" s="104">
        <v>267</v>
      </c>
      <c r="G88" s="79">
        <v>160</v>
      </c>
      <c r="H88" s="87">
        <v>165</v>
      </c>
      <c r="I88" s="64">
        <f>(E88-D88)/D88</f>
        <v>6.25E-2</v>
      </c>
      <c r="J88" s="42">
        <f t="shared" ref="J88:J94" si="65">E88-D88</f>
        <v>1</v>
      </c>
      <c r="K88" s="64">
        <f t="shared" ref="K88:K94" si="66">(H88-G88)/G88</f>
        <v>3.125E-2</v>
      </c>
      <c r="L88" s="112">
        <f t="shared" ref="L88:L94" si="67">H88-G88</f>
        <v>5</v>
      </c>
    </row>
    <row r="89" spans="1:13" x14ac:dyDescent="0.25">
      <c r="A89" s="27" t="s">
        <v>77</v>
      </c>
      <c r="B89" s="53">
        <v>10</v>
      </c>
      <c r="C89" s="9">
        <v>13</v>
      </c>
      <c r="D89" s="53">
        <v>5</v>
      </c>
      <c r="E89" s="90">
        <v>4</v>
      </c>
      <c r="F89" s="104">
        <v>150</v>
      </c>
      <c r="G89" s="79">
        <v>52</v>
      </c>
      <c r="H89" s="87">
        <v>49</v>
      </c>
      <c r="I89" s="64">
        <f>(E89-D89)/D89</f>
        <v>-0.2</v>
      </c>
      <c r="J89" s="42">
        <f t="shared" si="65"/>
        <v>-1</v>
      </c>
      <c r="K89" s="64">
        <f t="shared" si="66"/>
        <v>-5.7692307692307696E-2</v>
      </c>
      <c r="L89" s="112">
        <f t="shared" si="67"/>
        <v>-3</v>
      </c>
    </row>
    <row r="90" spans="1:13" x14ac:dyDescent="0.25">
      <c r="A90" s="131" t="s">
        <v>235</v>
      </c>
      <c r="B90" s="53"/>
      <c r="C90" s="9">
        <v>0</v>
      </c>
      <c r="D90" s="53">
        <v>12</v>
      </c>
      <c r="E90" s="90">
        <v>10</v>
      </c>
      <c r="F90" s="104">
        <v>0</v>
      </c>
      <c r="G90" s="79">
        <v>118</v>
      </c>
      <c r="H90" s="87">
        <v>106</v>
      </c>
      <c r="I90" s="64">
        <f>(E90-D90)/D90</f>
        <v>-0.16666666666666666</v>
      </c>
      <c r="J90" s="42">
        <f t="shared" ref="J90" si="68">E90-D90</f>
        <v>-2</v>
      </c>
      <c r="K90" s="64">
        <f t="shared" ref="K90" si="69">(H90-G90)/G90</f>
        <v>-0.10169491525423729</v>
      </c>
      <c r="L90" s="112">
        <f t="shared" ref="L90" si="70">H90-G90</f>
        <v>-12</v>
      </c>
    </row>
    <row r="91" spans="1:13" x14ac:dyDescent="0.25">
      <c r="A91" s="131" t="s">
        <v>261</v>
      </c>
      <c r="B91" s="53"/>
      <c r="C91" s="9">
        <v>0</v>
      </c>
      <c r="D91" s="53">
        <v>0</v>
      </c>
      <c r="E91" s="90">
        <v>1</v>
      </c>
      <c r="F91" s="104">
        <v>0</v>
      </c>
      <c r="G91" s="79">
        <v>0</v>
      </c>
      <c r="H91" s="87">
        <v>8</v>
      </c>
      <c r="I91" s="64" t="s">
        <v>140</v>
      </c>
      <c r="J91" s="42">
        <f>E91-D91</f>
        <v>1</v>
      </c>
      <c r="K91" s="64" t="s">
        <v>140</v>
      </c>
      <c r="L91" s="112">
        <f>H91-G91</f>
        <v>8</v>
      </c>
    </row>
    <row r="92" spans="1:13" x14ac:dyDescent="0.25">
      <c r="A92" s="27" t="s">
        <v>78</v>
      </c>
      <c r="B92" s="53">
        <v>38</v>
      </c>
      <c r="C92" s="9">
        <v>5</v>
      </c>
      <c r="D92" s="53">
        <v>5</v>
      </c>
      <c r="E92" s="90">
        <v>3</v>
      </c>
      <c r="F92" s="104">
        <v>42</v>
      </c>
      <c r="G92" s="79">
        <v>35</v>
      </c>
      <c r="H92" s="87">
        <v>24</v>
      </c>
      <c r="I92" s="77">
        <f>(E92-D92)/D92</f>
        <v>-0.4</v>
      </c>
      <c r="J92" s="42">
        <f t="shared" si="65"/>
        <v>-2</v>
      </c>
      <c r="K92" s="64">
        <f t="shared" si="66"/>
        <v>-0.31428571428571428</v>
      </c>
      <c r="L92" s="112">
        <f t="shared" si="67"/>
        <v>-11</v>
      </c>
    </row>
    <row r="93" spans="1:13" x14ac:dyDescent="0.25">
      <c r="A93" s="27" t="s">
        <v>151</v>
      </c>
      <c r="B93" s="53">
        <v>0</v>
      </c>
      <c r="C93" s="9">
        <v>27</v>
      </c>
      <c r="D93" s="53">
        <v>24</v>
      </c>
      <c r="E93" s="90">
        <v>22</v>
      </c>
      <c r="F93" s="104">
        <v>209</v>
      </c>
      <c r="G93" s="79">
        <v>194</v>
      </c>
      <c r="H93" s="87">
        <v>160</v>
      </c>
      <c r="I93" s="99">
        <f>(E93-D93)/D93</f>
        <v>-8.3333333333333329E-2</v>
      </c>
      <c r="J93" s="42">
        <f t="shared" si="65"/>
        <v>-2</v>
      </c>
      <c r="K93" s="64">
        <f t="shared" ref="K93" si="71">(H93-G93)/G93</f>
        <v>-0.17525773195876287</v>
      </c>
      <c r="L93" s="112">
        <f t="shared" si="67"/>
        <v>-34</v>
      </c>
    </row>
    <row r="94" spans="1:13" x14ac:dyDescent="0.25">
      <c r="A94" s="47" t="s">
        <v>117</v>
      </c>
      <c r="B94" s="48">
        <f t="shared" ref="B94" si="72">SUM(B88:B93)</f>
        <v>82</v>
      </c>
      <c r="C94" s="48">
        <f t="shared" ref="C94" si="73">SUM(C88:C93)</f>
        <v>70</v>
      </c>
      <c r="D94" s="48">
        <f t="shared" ref="D94:G94" si="74">SUM(D88:D93)</f>
        <v>62</v>
      </c>
      <c r="E94" s="41">
        <f t="shared" si="74"/>
        <v>57</v>
      </c>
      <c r="F94" s="108">
        <f t="shared" si="74"/>
        <v>668</v>
      </c>
      <c r="G94" s="48">
        <f t="shared" si="74"/>
        <v>559</v>
      </c>
      <c r="H94" s="41">
        <f t="shared" ref="H94" si="75">SUM(H88:H93)</f>
        <v>512</v>
      </c>
      <c r="I94" s="64">
        <f>(E94-D94)/D94</f>
        <v>-8.0645161290322578E-2</v>
      </c>
      <c r="J94" s="56">
        <f t="shared" si="65"/>
        <v>-5</v>
      </c>
      <c r="K94" s="65">
        <f t="shared" si="66"/>
        <v>-8.4078711985688726E-2</v>
      </c>
      <c r="L94" s="107">
        <f t="shared" si="67"/>
        <v>-47</v>
      </c>
      <c r="M94" s="93"/>
    </row>
    <row r="95" spans="1:13" ht="7.5" customHeight="1" x14ac:dyDescent="0.25">
      <c r="A95" s="27"/>
      <c r="B95" s="53"/>
      <c r="C95" s="9"/>
      <c r="D95" s="53"/>
      <c r="E95" s="90"/>
      <c r="F95" s="104"/>
      <c r="G95" s="79"/>
      <c r="H95" s="87"/>
      <c r="I95" s="64"/>
      <c r="J95" s="42"/>
      <c r="K95" s="64"/>
      <c r="L95" s="112"/>
    </row>
    <row r="96" spans="1:13" x14ac:dyDescent="0.25">
      <c r="A96" s="27" t="s">
        <v>41</v>
      </c>
      <c r="B96" s="53">
        <v>21</v>
      </c>
      <c r="C96" s="9">
        <v>1</v>
      </c>
      <c r="D96" s="53">
        <v>0</v>
      </c>
      <c r="E96" s="90">
        <v>0</v>
      </c>
      <c r="F96" s="104">
        <v>4</v>
      </c>
      <c r="G96" s="79">
        <v>0</v>
      </c>
      <c r="H96" s="87">
        <v>0</v>
      </c>
      <c r="I96" s="64" t="s">
        <v>140</v>
      </c>
      <c r="J96" s="42">
        <f>E96-D96</f>
        <v>0</v>
      </c>
      <c r="K96" s="64" t="s">
        <v>140</v>
      </c>
      <c r="L96" s="112">
        <f>H96-G96</f>
        <v>0</v>
      </c>
    </row>
    <row r="97" spans="1:13" ht="7.5" customHeight="1" x14ac:dyDescent="0.25">
      <c r="A97" s="27"/>
      <c r="B97" s="53"/>
      <c r="C97" s="9"/>
      <c r="D97" s="53"/>
      <c r="E97" s="90"/>
      <c r="F97" s="104"/>
      <c r="G97" s="79"/>
      <c r="H97" s="87"/>
      <c r="I97" s="64"/>
      <c r="J97" s="42"/>
      <c r="K97" s="64"/>
      <c r="L97" s="112"/>
    </row>
    <row r="98" spans="1:13" x14ac:dyDescent="0.25">
      <c r="A98" s="27" t="s">
        <v>35</v>
      </c>
      <c r="B98" s="53">
        <v>106</v>
      </c>
      <c r="C98" s="9">
        <v>146</v>
      </c>
      <c r="D98" s="53">
        <v>128</v>
      </c>
      <c r="E98" s="90">
        <v>77</v>
      </c>
      <c r="F98" s="104">
        <v>1457</v>
      </c>
      <c r="G98" s="104">
        <v>1234</v>
      </c>
      <c r="H98" s="122">
        <v>673</v>
      </c>
      <c r="I98" s="64">
        <f>(E98-D98)/D98</f>
        <v>-0.3984375</v>
      </c>
      <c r="J98" s="42">
        <f>E98-D98</f>
        <v>-51</v>
      </c>
      <c r="K98" s="64">
        <f t="shared" ref="K98:K100" si="76">(H98-G98)/G98</f>
        <v>-0.45461912479740679</v>
      </c>
      <c r="L98" s="112">
        <f>H98-G98</f>
        <v>-561</v>
      </c>
    </row>
    <row r="99" spans="1:13" x14ac:dyDescent="0.25">
      <c r="A99" s="27" t="s">
        <v>36</v>
      </c>
      <c r="B99" s="53">
        <v>106</v>
      </c>
      <c r="C99" s="9">
        <v>249</v>
      </c>
      <c r="D99" s="53">
        <v>191</v>
      </c>
      <c r="E99" s="90">
        <v>185</v>
      </c>
      <c r="F99" s="104">
        <v>1837</v>
      </c>
      <c r="G99" s="104">
        <v>1417</v>
      </c>
      <c r="H99" s="122">
        <v>1349</v>
      </c>
      <c r="I99" s="99">
        <f>(E99-D99)/D99</f>
        <v>-3.1413612565445025E-2</v>
      </c>
      <c r="J99" s="42">
        <f>E99-D99</f>
        <v>-6</v>
      </c>
      <c r="K99" s="64">
        <f t="shared" si="76"/>
        <v>-4.7988708539167257E-2</v>
      </c>
      <c r="L99" s="112">
        <f>H99-G99</f>
        <v>-68</v>
      </c>
    </row>
    <row r="100" spans="1:13" x14ac:dyDescent="0.25">
      <c r="A100" s="47" t="s">
        <v>107</v>
      </c>
      <c r="B100" s="45">
        <f t="shared" ref="B100:H100" si="77">SUM(B98:B99)</f>
        <v>212</v>
      </c>
      <c r="C100" s="45">
        <f t="shared" ref="C100:D100" si="78">SUM(C98:C99)</f>
        <v>395</v>
      </c>
      <c r="D100" s="45">
        <f t="shared" si="78"/>
        <v>319</v>
      </c>
      <c r="E100" s="56">
        <f t="shared" si="77"/>
        <v>262</v>
      </c>
      <c r="F100" s="106">
        <f t="shared" ref="F100:G100" si="79">SUM(F98:F99)</f>
        <v>3294</v>
      </c>
      <c r="G100" s="106">
        <f t="shared" si="79"/>
        <v>2651</v>
      </c>
      <c r="H100" s="107">
        <f t="shared" si="77"/>
        <v>2022</v>
      </c>
      <c r="I100" s="64">
        <f>(E100-D100)/D100</f>
        <v>-0.17868338557993729</v>
      </c>
      <c r="J100" s="56">
        <f>E100-D100</f>
        <v>-57</v>
      </c>
      <c r="K100" s="65">
        <f t="shared" si="76"/>
        <v>-0.23726895511127877</v>
      </c>
      <c r="L100" s="107">
        <f>H100-G100</f>
        <v>-629</v>
      </c>
      <c r="M100" s="93"/>
    </row>
    <row r="101" spans="1:13" ht="7.5" customHeight="1" x14ac:dyDescent="0.25">
      <c r="A101" s="27"/>
      <c r="B101" s="53"/>
      <c r="C101" s="9"/>
      <c r="D101" s="53"/>
      <c r="E101" s="90"/>
      <c r="F101" s="104"/>
      <c r="G101" s="79"/>
      <c r="H101" s="87"/>
      <c r="I101" s="64"/>
      <c r="J101" s="42"/>
      <c r="K101" s="64"/>
      <c r="L101" s="112"/>
    </row>
    <row r="102" spans="1:13" x14ac:dyDescent="0.25">
      <c r="A102" s="27" t="s">
        <v>12</v>
      </c>
      <c r="B102" s="53">
        <v>33</v>
      </c>
      <c r="C102" s="9">
        <v>74</v>
      </c>
      <c r="D102" s="53">
        <v>51</v>
      </c>
      <c r="E102" s="90">
        <v>26</v>
      </c>
      <c r="F102" s="104">
        <v>653</v>
      </c>
      <c r="G102" s="104">
        <v>471</v>
      </c>
      <c r="H102" s="122">
        <v>208</v>
      </c>
      <c r="I102" s="64">
        <f>(E102-D102)/D102</f>
        <v>-0.49019607843137253</v>
      </c>
      <c r="J102" s="42">
        <f>E102-D102</f>
        <v>-25</v>
      </c>
      <c r="K102" s="64">
        <f t="shared" ref="K102:K104" si="80">(H102-G102)/G102</f>
        <v>-0.55838641188959659</v>
      </c>
      <c r="L102" s="112">
        <f>H102-G102</f>
        <v>-263</v>
      </c>
    </row>
    <row r="103" spans="1:13" x14ac:dyDescent="0.25">
      <c r="A103" s="27" t="s">
        <v>13</v>
      </c>
      <c r="B103" s="53">
        <v>146</v>
      </c>
      <c r="C103" s="9">
        <v>98</v>
      </c>
      <c r="D103" s="53">
        <v>79</v>
      </c>
      <c r="E103" s="90">
        <v>65</v>
      </c>
      <c r="F103" s="104">
        <v>533</v>
      </c>
      <c r="G103" s="110">
        <v>422</v>
      </c>
      <c r="H103" s="122">
        <v>370</v>
      </c>
      <c r="I103" s="99">
        <f>(E103-D103)/D103</f>
        <v>-0.17721518987341772</v>
      </c>
      <c r="J103" s="42">
        <f>E103-D103</f>
        <v>-14</v>
      </c>
      <c r="K103" s="64">
        <f t="shared" si="80"/>
        <v>-0.12322274881516587</v>
      </c>
      <c r="L103" s="112">
        <f>H103-G103</f>
        <v>-52</v>
      </c>
    </row>
    <row r="104" spans="1:13" x14ac:dyDescent="0.25">
      <c r="A104" s="47" t="s">
        <v>98</v>
      </c>
      <c r="B104" s="48">
        <f t="shared" ref="B104:H104" si="81">SUM(B102:B103)</f>
        <v>179</v>
      </c>
      <c r="C104" s="48">
        <f t="shared" ref="C104:D104" si="82">SUM(C102:C103)</f>
        <v>172</v>
      </c>
      <c r="D104" s="48">
        <f t="shared" si="82"/>
        <v>130</v>
      </c>
      <c r="E104" s="41">
        <f t="shared" si="81"/>
        <v>91</v>
      </c>
      <c r="F104" s="108">
        <f t="shared" ref="F104:G104" si="83">SUM(F102:F103)</f>
        <v>1186</v>
      </c>
      <c r="G104" s="108">
        <f t="shared" si="83"/>
        <v>893</v>
      </c>
      <c r="H104" s="109">
        <f t="shared" si="81"/>
        <v>578</v>
      </c>
      <c r="I104" s="64">
        <f>(E104-D104)/D104</f>
        <v>-0.3</v>
      </c>
      <c r="J104" s="56">
        <f>E104-D104</f>
        <v>-39</v>
      </c>
      <c r="K104" s="65">
        <f t="shared" si="80"/>
        <v>-0.35274356103023519</v>
      </c>
      <c r="L104" s="107">
        <f>H104-G104</f>
        <v>-315</v>
      </c>
      <c r="M104" s="93"/>
    </row>
    <row r="105" spans="1:13" ht="7.5" customHeight="1" x14ac:dyDescent="0.25">
      <c r="A105" s="47"/>
      <c r="B105" s="9"/>
      <c r="C105" s="9"/>
      <c r="D105" s="9"/>
      <c r="E105" s="85"/>
      <c r="F105" s="111"/>
      <c r="G105" s="9"/>
      <c r="H105" s="85"/>
      <c r="I105" s="64"/>
      <c r="J105" s="85"/>
      <c r="K105" s="64"/>
      <c r="L105" s="112"/>
      <c r="M105" s="93"/>
    </row>
    <row r="106" spans="1:13" x14ac:dyDescent="0.25">
      <c r="A106" s="131" t="s">
        <v>201</v>
      </c>
      <c r="B106" s="53">
        <v>33</v>
      </c>
      <c r="C106" s="9">
        <v>17</v>
      </c>
      <c r="D106" s="53">
        <v>19</v>
      </c>
      <c r="E106" s="90">
        <v>8</v>
      </c>
      <c r="F106" s="104">
        <v>188</v>
      </c>
      <c r="G106" s="79">
        <v>214</v>
      </c>
      <c r="H106" s="87">
        <v>69</v>
      </c>
      <c r="I106" s="64">
        <f>(E106-D106)/D106</f>
        <v>-0.57894736842105265</v>
      </c>
      <c r="J106" s="42">
        <f>E106-D106</f>
        <v>-11</v>
      </c>
      <c r="K106" s="64">
        <f t="shared" ref="K106:K108" si="84">(H106-G106)/G106</f>
        <v>-0.67757009345794394</v>
      </c>
      <c r="L106" s="112">
        <f>H106-G106</f>
        <v>-145</v>
      </c>
      <c r="M106" s="93"/>
    </row>
    <row r="107" spans="1:13" x14ac:dyDescent="0.25">
      <c r="A107" s="131" t="s">
        <v>202</v>
      </c>
      <c r="B107" s="53">
        <v>146</v>
      </c>
      <c r="C107" s="9">
        <v>37</v>
      </c>
      <c r="D107" s="53">
        <v>39</v>
      </c>
      <c r="E107" s="90">
        <v>45</v>
      </c>
      <c r="F107" s="104">
        <v>256</v>
      </c>
      <c r="G107" s="82">
        <v>243</v>
      </c>
      <c r="H107" s="87">
        <v>340</v>
      </c>
      <c r="I107" s="99">
        <f>(E107-D107)/D107</f>
        <v>0.15384615384615385</v>
      </c>
      <c r="J107" s="42">
        <f>E107-D107</f>
        <v>6</v>
      </c>
      <c r="K107" s="64">
        <f t="shared" si="84"/>
        <v>0.3991769547325103</v>
      </c>
      <c r="L107" s="112">
        <f>H107-G107</f>
        <v>97</v>
      </c>
      <c r="M107" s="93"/>
    </row>
    <row r="108" spans="1:13" x14ac:dyDescent="0.25">
      <c r="A108" s="159" t="s">
        <v>111</v>
      </c>
      <c r="B108" s="48">
        <f t="shared" ref="B108:H108" si="85">SUM(B106:B107)</f>
        <v>179</v>
      </c>
      <c r="C108" s="48">
        <f t="shared" ref="C108:D108" si="86">SUM(C106:C107)</f>
        <v>54</v>
      </c>
      <c r="D108" s="48">
        <f t="shared" si="86"/>
        <v>58</v>
      </c>
      <c r="E108" s="41">
        <f t="shared" si="85"/>
        <v>53</v>
      </c>
      <c r="F108" s="108">
        <f t="shared" ref="F108:G108" si="87">SUM(F106:F107)</f>
        <v>444</v>
      </c>
      <c r="G108" s="48">
        <f t="shared" si="87"/>
        <v>457</v>
      </c>
      <c r="H108" s="41">
        <f t="shared" si="85"/>
        <v>409</v>
      </c>
      <c r="I108" s="64">
        <f>(E108-D108)/D108</f>
        <v>-8.6206896551724144E-2</v>
      </c>
      <c r="J108" s="56">
        <f>E108-D108</f>
        <v>-5</v>
      </c>
      <c r="K108" s="65">
        <f t="shared" si="84"/>
        <v>-0.10503282275711159</v>
      </c>
      <c r="L108" s="107">
        <f>H108-G108</f>
        <v>-48</v>
      </c>
      <c r="M108" s="93"/>
    </row>
    <row r="109" spans="1:13" ht="7.5" customHeight="1" x14ac:dyDescent="0.25">
      <c r="A109" s="159"/>
      <c r="B109" s="9"/>
      <c r="C109" s="9"/>
      <c r="D109" s="9"/>
      <c r="E109" s="85"/>
      <c r="F109" s="111"/>
      <c r="G109" s="9"/>
      <c r="H109" s="85"/>
      <c r="I109" s="64"/>
      <c r="J109" s="85"/>
      <c r="K109" s="64"/>
      <c r="L109" s="112"/>
      <c r="M109" s="93"/>
    </row>
    <row r="110" spans="1:13" x14ac:dyDescent="0.25">
      <c r="A110" s="27" t="s">
        <v>25</v>
      </c>
      <c r="B110" s="53">
        <v>13</v>
      </c>
      <c r="C110" s="9">
        <v>0</v>
      </c>
      <c r="D110" s="53">
        <v>0</v>
      </c>
      <c r="E110" s="90">
        <v>5</v>
      </c>
      <c r="F110" s="79">
        <v>0</v>
      </c>
      <c r="G110" s="79">
        <v>0</v>
      </c>
      <c r="H110" s="87">
        <v>28</v>
      </c>
      <c r="I110" s="64" t="s">
        <v>140</v>
      </c>
      <c r="J110" s="42">
        <f>E110-D110</f>
        <v>5</v>
      </c>
      <c r="K110" s="64" t="s">
        <v>140</v>
      </c>
      <c r="L110" s="112">
        <f>H110-G110</f>
        <v>28</v>
      </c>
    </row>
    <row r="111" spans="1:13" hidden="1" x14ac:dyDescent="0.25">
      <c r="A111" s="131" t="s">
        <v>172</v>
      </c>
      <c r="B111" s="53">
        <v>0</v>
      </c>
      <c r="C111" s="9">
        <v>0</v>
      </c>
      <c r="D111" s="53">
        <v>0</v>
      </c>
      <c r="E111" s="90">
        <v>0</v>
      </c>
      <c r="F111" s="79">
        <v>0</v>
      </c>
      <c r="G111" s="79">
        <v>0</v>
      </c>
      <c r="H111" s="87">
        <v>0</v>
      </c>
      <c r="I111" s="95" t="s">
        <v>140</v>
      </c>
      <c r="J111" s="42">
        <f>E111-D111</f>
        <v>0</v>
      </c>
      <c r="K111" s="95" t="s">
        <v>140</v>
      </c>
      <c r="L111" s="112">
        <f>H111-G111</f>
        <v>0</v>
      </c>
    </row>
    <row r="112" spans="1:13" x14ac:dyDescent="0.25">
      <c r="A112" s="27" t="s">
        <v>26</v>
      </c>
      <c r="B112" s="53">
        <v>4</v>
      </c>
      <c r="C112" s="9">
        <v>9</v>
      </c>
      <c r="D112" s="53">
        <v>7</v>
      </c>
      <c r="E112" s="90">
        <v>16</v>
      </c>
      <c r="F112" s="79">
        <v>30</v>
      </c>
      <c r="G112" s="82">
        <v>28</v>
      </c>
      <c r="H112" s="87">
        <v>72</v>
      </c>
      <c r="I112" s="64">
        <f>(E112-D112)/D112</f>
        <v>1.2857142857142858</v>
      </c>
      <c r="J112" s="42">
        <f>E112-D112</f>
        <v>9</v>
      </c>
      <c r="K112" s="64">
        <f t="shared" ref="K112:K113" si="88">(H112-G112)/G112</f>
        <v>1.5714285714285714</v>
      </c>
      <c r="L112" s="112">
        <f>H112-G112</f>
        <v>44</v>
      </c>
    </row>
    <row r="113" spans="1:15" x14ac:dyDescent="0.25">
      <c r="A113" s="47" t="s">
        <v>105</v>
      </c>
      <c r="B113" s="48">
        <f t="shared" ref="B113:H113" si="89">SUM(B110:B112)</f>
        <v>17</v>
      </c>
      <c r="C113" s="48">
        <f t="shared" ref="C113:D113" si="90">SUM(C110:C112)</f>
        <v>9</v>
      </c>
      <c r="D113" s="48">
        <f t="shared" si="90"/>
        <v>7</v>
      </c>
      <c r="E113" s="41">
        <f t="shared" si="89"/>
        <v>21</v>
      </c>
      <c r="F113" s="48">
        <f t="shared" ref="F113:G113" si="91">SUM(F110:F112)</f>
        <v>30</v>
      </c>
      <c r="G113" s="48">
        <f t="shared" si="91"/>
        <v>28</v>
      </c>
      <c r="H113" s="41">
        <f t="shared" si="89"/>
        <v>100</v>
      </c>
      <c r="I113" s="65">
        <f>(E113-D113)/D113</f>
        <v>2</v>
      </c>
      <c r="J113" s="56">
        <f>E113-D113</f>
        <v>14</v>
      </c>
      <c r="K113" s="65">
        <f t="shared" si="88"/>
        <v>2.5714285714285716</v>
      </c>
      <c r="L113" s="107">
        <f>H113-G113</f>
        <v>72</v>
      </c>
      <c r="M113" s="93"/>
    </row>
    <row r="114" spans="1:15" ht="7.5" customHeight="1" x14ac:dyDescent="0.25">
      <c r="A114" s="27"/>
      <c r="B114" s="53"/>
      <c r="C114" s="9"/>
      <c r="D114" s="53"/>
      <c r="E114" s="90"/>
      <c r="F114" s="79"/>
      <c r="G114" s="79"/>
      <c r="H114" s="87"/>
      <c r="I114" s="64"/>
      <c r="J114" s="42"/>
      <c r="K114" s="64"/>
      <c r="L114" s="112"/>
    </row>
    <row r="115" spans="1:15" x14ac:dyDescent="0.25">
      <c r="A115" s="131" t="s">
        <v>27</v>
      </c>
      <c r="B115" s="53">
        <v>4</v>
      </c>
      <c r="C115" s="9">
        <v>1</v>
      </c>
      <c r="D115" s="53">
        <v>1</v>
      </c>
      <c r="E115" s="90">
        <v>2</v>
      </c>
      <c r="F115" s="79">
        <v>8</v>
      </c>
      <c r="G115" s="79">
        <v>8</v>
      </c>
      <c r="H115" s="87">
        <v>12</v>
      </c>
      <c r="I115" s="64">
        <f>(E115-D115)/D115</f>
        <v>1</v>
      </c>
      <c r="J115" s="42">
        <f t="shared" ref="J115:J130" si="92">E115-D115</f>
        <v>1</v>
      </c>
      <c r="K115" s="64">
        <f>(H115-G115)/G115</f>
        <v>0.5</v>
      </c>
      <c r="L115" s="112">
        <f t="shared" ref="L115:L130" si="93">H115-G115</f>
        <v>4</v>
      </c>
    </row>
    <row r="116" spans="1:15" x14ac:dyDescent="0.25">
      <c r="A116" s="131" t="s">
        <v>180</v>
      </c>
      <c r="B116" s="53">
        <v>0</v>
      </c>
      <c r="C116" s="9">
        <v>0</v>
      </c>
      <c r="D116" s="53">
        <v>1</v>
      </c>
      <c r="E116" s="90">
        <v>0</v>
      </c>
      <c r="F116" s="80">
        <v>0</v>
      </c>
      <c r="G116" s="80">
        <v>3</v>
      </c>
      <c r="H116" s="90">
        <v>0</v>
      </c>
      <c r="I116" s="95" t="s">
        <v>140</v>
      </c>
      <c r="J116" s="42">
        <f>E116-D116</f>
        <v>-1</v>
      </c>
      <c r="K116" s="95" t="s">
        <v>140</v>
      </c>
      <c r="L116" s="112">
        <f>H116-G116</f>
        <v>-3</v>
      </c>
      <c r="N116" s="124"/>
    </row>
    <row r="117" spans="1:15" x14ac:dyDescent="0.25">
      <c r="A117" s="131" t="s">
        <v>191</v>
      </c>
      <c r="B117" s="53">
        <v>0</v>
      </c>
      <c r="C117" s="9">
        <v>0</v>
      </c>
      <c r="D117" s="53">
        <v>0</v>
      </c>
      <c r="E117" s="90">
        <v>1</v>
      </c>
      <c r="F117" s="80">
        <v>0</v>
      </c>
      <c r="G117" s="80">
        <v>0</v>
      </c>
      <c r="H117" s="90">
        <v>8</v>
      </c>
      <c r="I117" s="95" t="s">
        <v>140</v>
      </c>
      <c r="J117" s="42">
        <f>E117-D117</f>
        <v>1</v>
      </c>
      <c r="K117" s="95" t="s">
        <v>140</v>
      </c>
      <c r="L117" s="112">
        <f>H117-G117</f>
        <v>8</v>
      </c>
      <c r="N117" s="124"/>
    </row>
    <row r="118" spans="1:15" x14ac:dyDescent="0.25">
      <c r="A118" s="27" t="s">
        <v>85</v>
      </c>
      <c r="B118" s="53">
        <v>1</v>
      </c>
      <c r="C118" s="9">
        <v>0</v>
      </c>
      <c r="D118" s="53">
        <v>0</v>
      </c>
      <c r="E118" s="90">
        <v>0</v>
      </c>
      <c r="F118" s="79">
        <v>0</v>
      </c>
      <c r="G118" s="79">
        <v>0</v>
      </c>
      <c r="H118" s="87">
        <v>0</v>
      </c>
      <c r="I118" s="95" t="s">
        <v>140</v>
      </c>
      <c r="J118" s="42">
        <f t="shared" si="92"/>
        <v>0</v>
      </c>
      <c r="K118" s="95" t="s">
        <v>140</v>
      </c>
      <c r="L118" s="112">
        <f t="shared" ref="L118" si="94">H118-G118</f>
        <v>0</v>
      </c>
      <c r="O118" s="125"/>
    </row>
    <row r="119" spans="1:15" x14ac:dyDescent="0.25">
      <c r="A119" s="27" t="s">
        <v>143</v>
      </c>
      <c r="B119" s="53">
        <v>2</v>
      </c>
      <c r="C119" s="9">
        <v>0</v>
      </c>
      <c r="D119" s="53">
        <v>0</v>
      </c>
      <c r="E119" s="90">
        <v>0</v>
      </c>
      <c r="F119" s="8">
        <v>0</v>
      </c>
      <c r="G119" s="8">
        <v>0</v>
      </c>
      <c r="H119" s="87">
        <v>0</v>
      </c>
      <c r="I119" s="95" t="s">
        <v>140</v>
      </c>
      <c r="J119" s="42">
        <f t="shared" si="92"/>
        <v>0</v>
      </c>
      <c r="K119" s="95" t="s">
        <v>140</v>
      </c>
      <c r="L119" s="112">
        <f t="shared" ref="L119:L122" si="95">H119-G119</f>
        <v>0</v>
      </c>
      <c r="N119" s="124"/>
    </row>
    <row r="120" spans="1:15" x14ac:dyDescent="0.25">
      <c r="A120" s="27" t="s">
        <v>84</v>
      </c>
      <c r="B120" s="53">
        <v>4</v>
      </c>
      <c r="C120" s="9">
        <v>0</v>
      </c>
      <c r="D120" s="53">
        <v>0</v>
      </c>
      <c r="E120" s="90">
        <v>0</v>
      </c>
      <c r="F120" s="80">
        <v>0</v>
      </c>
      <c r="G120" s="80">
        <v>0</v>
      </c>
      <c r="H120" s="90">
        <v>0</v>
      </c>
      <c r="I120" s="95" t="s">
        <v>140</v>
      </c>
      <c r="J120" s="42">
        <f t="shared" si="92"/>
        <v>0</v>
      </c>
      <c r="K120" s="95" t="s">
        <v>140</v>
      </c>
      <c r="L120" s="112">
        <f t="shared" si="95"/>
        <v>0</v>
      </c>
      <c r="O120" s="125"/>
    </row>
    <row r="121" spans="1:15" x14ac:dyDescent="0.25">
      <c r="A121" s="131" t="s">
        <v>173</v>
      </c>
      <c r="B121" s="53">
        <v>0</v>
      </c>
      <c r="C121" s="9">
        <v>0</v>
      </c>
      <c r="D121" s="53">
        <v>0</v>
      </c>
      <c r="E121" s="90">
        <v>0</v>
      </c>
      <c r="F121" s="80">
        <v>0</v>
      </c>
      <c r="G121" s="80">
        <v>0</v>
      </c>
      <c r="H121" s="90">
        <v>0</v>
      </c>
      <c r="I121" s="95" t="s">
        <v>140</v>
      </c>
      <c r="J121" s="42">
        <f t="shared" si="92"/>
        <v>0</v>
      </c>
      <c r="K121" s="95" t="s">
        <v>140</v>
      </c>
      <c r="L121" s="112">
        <f t="shared" si="95"/>
        <v>0</v>
      </c>
      <c r="O121" s="125"/>
    </row>
    <row r="122" spans="1:15" x14ac:dyDescent="0.25">
      <c r="A122" s="131" t="s">
        <v>267</v>
      </c>
      <c r="B122" s="53">
        <v>1</v>
      </c>
      <c r="C122" s="9">
        <v>5</v>
      </c>
      <c r="D122" s="53">
        <v>1</v>
      </c>
      <c r="E122" s="90">
        <v>3</v>
      </c>
      <c r="F122" s="80">
        <v>23</v>
      </c>
      <c r="G122" s="80">
        <v>4</v>
      </c>
      <c r="H122" s="90">
        <v>16</v>
      </c>
      <c r="I122" s="64">
        <f t="shared" ref="I122:I128" si="96">(E122-D122)/D122</f>
        <v>2</v>
      </c>
      <c r="J122" s="42">
        <f t="shared" si="92"/>
        <v>2</v>
      </c>
      <c r="K122" s="64">
        <f t="shared" ref="K122" si="97">(H122-G122)/G122</f>
        <v>3</v>
      </c>
      <c r="L122" s="112">
        <f t="shared" si="95"/>
        <v>12</v>
      </c>
    </row>
    <row r="123" spans="1:15" x14ac:dyDescent="0.25">
      <c r="A123" s="27" t="s">
        <v>28</v>
      </c>
      <c r="B123" s="53">
        <v>2</v>
      </c>
      <c r="C123" s="9">
        <v>4</v>
      </c>
      <c r="D123" s="53">
        <v>2</v>
      </c>
      <c r="E123" s="90">
        <v>1</v>
      </c>
      <c r="F123" s="79">
        <v>14</v>
      </c>
      <c r="G123" s="79">
        <v>10</v>
      </c>
      <c r="H123" s="87">
        <v>2</v>
      </c>
      <c r="I123" s="64">
        <f t="shared" si="96"/>
        <v>-0.5</v>
      </c>
      <c r="J123" s="42">
        <f t="shared" si="92"/>
        <v>-1</v>
      </c>
      <c r="K123" s="64">
        <f t="shared" ref="K123" si="98">(H123-G123)/G123</f>
        <v>-0.8</v>
      </c>
      <c r="L123" s="112">
        <f t="shared" ref="L123" si="99">H123-G123</f>
        <v>-8</v>
      </c>
    </row>
    <row r="124" spans="1:15" x14ac:dyDescent="0.25">
      <c r="A124" s="27" t="s">
        <v>150</v>
      </c>
      <c r="B124" s="53">
        <v>0</v>
      </c>
      <c r="C124" s="9">
        <v>1</v>
      </c>
      <c r="D124" s="53">
        <v>2</v>
      </c>
      <c r="E124" s="90">
        <v>1</v>
      </c>
      <c r="F124" s="79">
        <v>4</v>
      </c>
      <c r="G124" s="79">
        <v>8</v>
      </c>
      <c r="H124" s="87">
        <v>4</v>
      </c>
      <c r="I124" s="64">
        <f t="shared" si="96"/>
        <v>-0.5</v>
      </c>
      <c r="J124" s="42">
        <f t="shared" si="92"/>
        <v>-1</v>
      </c>
      <c r="K124" s="64">
        <f t="shared" ref="K124" si="100">(H124-G124)/G124</f>
        <v>-0.5</v>
      </c>
      <c r="L124" s="112">
        <f t="shared" ref="L124" si="101">H124-G124</f>
        <v>-4</v>
      </c>
    </row>
    <row r="125" spans="1:15" x14ac:dyDescent="0.25">
      <c r="A125" s="131" t="s">
        <v>181</v>
      </c>
      <c r="B125" s="53">
        <v>2</v>
      </c>
      <c r="C125" s="9">
        <v>4</v>
      </c>
      <c r="D125" s="53">
        <v>4</v>
      </c>
      <c r="E125" s="90">
        <v>5</v>
      </c>
      <c r="F125" s="8">
        <v>32</v>
      </c>
      <c r="G125" s="8">
        <v>20</v>
      </c>
      <c r="H125" s="87">
        <v>32</v>
      </c>
      <c r="I125" s="77">
        <f t="shared" si="96"/>
        <v>0.25</v>
      </c>
      <c r="J125" s="42">
        <f t="shared" si="92"/>
        <v>1</v>
      </c>
      <c r="K125" s="64">
        <f t="shared" ref="K125" si="102">(H125-G125)/G125</f>
        <v>0.6</v>
      </c>
      <c r="L125" s="112">
        <f t="shared" ref="L125:L126" si="103">H125-G125</f>
        <v>12</v>
      </c>
    </row>
    <row r="126" spans="1:15" x14ac:dyDescent="0.25">
      <c r="A126" s="131" t="s">
        <v>268</v>
      </c>
      <c r="B126" s="53"/>
      <c r="C126" s="9">
        <v>0</v>
      </c>
      <c r="D126" s="53">
        <v>0</v>
      </c>
      <c r="E126" s="90">
        <v>3</v>
      </c>
      <c r="F126" s="80">
        <v>0</v>
      </c>
      <c r="G126" s="80">
        <v>0</v>
      </c>
      <c r="H126" s="90">
        <v>16</v>
      </c>
      <c r="I126" s="95" t="s">
        <v>140</v>
      </c>
      <c r="J126" s="42">
        <f t="shared" ref="J126" si="104">E126-D126</f>
        <v>3</v>
      </c>
      <c r="K126" s="95" t="s">
        <v>140</v>
      </c>
      <c r="L126" s="112">
        <f t="shared" si="103"/>
        <v>16</v>
      </c>
    </row>
    <row r="127" spans="1:15" x14ac:dyDescent="0.25">
      <c r="A127" s="131" t="s">
        <v>160</v>
      </c>
      <c r="B127" s="53">
        <v>0</v>
      </c>
      <c r="C127" s="9">
        <v>5</v>
      </c>
      <c r="D127" s="53">
        <v>2</v>
      </c>
      <c r="E127" s="90">
        <v>4</v>
      </c>
      <c r="F127" s="79">
        <v>28</v>
      </c>
      <c r="G127" s="79">
        <v>12</v>
      </c>
      <c r="H127" s="87">
        <v>27</v>
      </c>
      <c r="I127" s="77">
        <f t="shared" si="96"/>
        <v>1</v>
      </c>
      <c r="J127" s="42">
        <f t="shared" si="92"/>
        <v>2</v>
      </c>
      <c r="K127" s="64">
        <f t="shared" ref="K127:K130" si="105">(H127-G127)/G127</f>
        <v>1.25</v>
      </c>
      <c r="L127" s="112">
        <f t="shared" ref="L127" si="106">H127-G127</f>
        <v>15</v>
      </c>
    </row>
    <row r="128" spans="1:15" x14ac:dyDescent="0.25">
      <c r="A128" s="131" t="s">
        <v>205</v>
      </c>
      <c r="B128" s="53"/>
      <c r="C128" s="9">
        <v>2</v>
      </c>
      <c r="D128" s="53">
        <v>1</v>
      </c>
      <c r="E128" s="90">
        <v>2</v>
      </c>
      <c r="F128" s="79">
        <v>8</v>
      </c>
      <c r="G128" s="79">
        <v>8</v>
      </c>
      <c r="H128" s="87">
        <v>12</v>
      </c>
      <c r="I128" s="77">
        <f t="shared" si="96"/>
        <v>1</v>
      </c>
      <c r="J128" s="42">
        <f t="shared" si="92"/>
        <v>1</v>
      </c>
      <c r="K128" s="64">
        <f t="shared" ref="K128" si="107">(H128-G128)/G128</f>
        <v>0.5</v>
      </c>
      <c r="L128" s="112">
        <f t="shared" ref="L128" si="108">H128-G128</f>
        <v>4</v>
      </c>
    </row>
    <row r="129" spans="1:15" x14ac:dyDescent="0.25">
      <c r="A129" s="131" t="s">
        <v>161</v>
      </c>
      <c r="B129" s="53">
        <v>0</v>
      </c>
      <c r="C129" s="9">
        <v>0</v>
      </c>
      <c r="D129" s="53">
        <v>1</v>
      </c>
      <c r="E129" s="90">
        <v>0</v>
      </c>
      <c r="F129" s="79">
        <v>0</v>
      </c>
      <c r="G129" s="79">
        <v>8</v>
      </c>
      <c r="H129" s="87">
        <v>0</v>
      </c>
      <c r="I129" s="99" t="s">
        <v>140</v>
      </c>
      <c r="J129" s="42">
        <f t="shared" si="92"/>
        <v>-1</v>
      </c>
      <c r="K129" s="64" t="s">
        <v>140</v>
      </c>
      <c r="L129" s="112">
        <f>H129-G129</f>
        <v>-8</v>
      </c>
    </row>
    <row r="130" spans="1:15" x14ac:dyDescent="0.25">
      <c r="A130" s="47" t="s">
        <v>106</v>
      </c>
      <c r="B130" s="45">
        <f t="shared" ref="B130" si="109">SUM(B115:B129)</f>
        <v>16</v>
      </c>
      <c r="C130" s="45">
        <f t="shared" ref="C130" si="110">SUM(C115:C129)</f>
        <v>22</v>
      </c>
      <c r="D130" s="45">
        <f t="shared" ref="D130:G130" si="111">SUM(D115:D129)</f>
        <v>15</v>
      </c>
      <c r="E130" s="56">
        <f t="shared" si="111"/>
        <v>22</v>
      </c>
      <c r="F130" s="45">
        <f t="shared" si="111"/>
        <v>117</v>
      </c>
      <c r="G130" s="45">
        <f t="shared" si="111"/>
        <v>81</v>
      </c>
      <c r="H130" s="56">
        <f t="shared" ref="H130" si="112">SUM(H115:H129)</f>
        <v>129</v>
      </c>
      <c r="I130" s="64">
        <f>(E130-D130)/D130</f>
        <v>0.46666666666666667</v>
      </c>
      <c r="J130" s="56">
        <f t="shared" si="92"/>
        <v>7</v>
      </c>
      <c r="K130" s="65">
        <f t="shared" si="105"/>
        <v>0.59259259259259256</v>
      </c>
      <c r="L130" s="107">
        <f t="shared" si="93"/>
        <v>48</v>
      </c>
      <c r="M130" s="93"/>
    </row>
    <row r="131" spans="1:15" ht="7.5" customHeight="1" x14ac:dyDescent="0.25">
      <c r="A131" s="27"/>
      <c r="B131" s="53"/>
      <c r="C131" s="9"/>
      <c r="D131" s="53"/>
      <c r="E131" s="90"/>
      <c r="F131" s="79"/>
      <c r="G131" s="79"/>
      <c r="H131" s="87"/>
      <c r="I131" s="64"/>
      <c r="J131" s="42"/>
      <c r="K131" s="64"/>
      <c r="L131" s="112"/>
    </row>
    <row r="132" spans="1:15" x14ac:dyDescent="0.25">
      <c r="A132" s="131" t="s">
        <v>217</v>
      </c>
      <c r="B132" s="53">
        <v>0</v>
      </c>
      <c r="C132" s="9">
        <v>0</v>
      </c>
      <c r="D132" s="53">
        <v>0</v>
      </c>
      <c r="E132" s="90">
        <v>0</v>
      </c>
      <c r="F132" s="79">
        <v>0</v>
      </c>
      <c r="G132" s="79">
        <v>0</v>
      </c>
      <c r="H132" s="87">
        <v>0</v>
      </c>
      <c r="I132" s="95" t="s">
        <v>140</v>
      </c>
      <c r="J132" s="42">
        <f t="shared" ref="J132:J160" si="113">E132-D132</f>
        <v>0</v>
      </c>
      <c r="K132" s="95" t="s">
        <v>140</v>
      </c>
      <c r="L132" s="112">
        <f>H132-G132</f>
        <v>0</v>
      </c>
    </row>
    <row r="133" spans="1:15" x14ac:dyDescent="0.25">
      <c r="A133" s="27" t="s">
        <v>145</v>
      </c>
      <c r="B133" s="53">
        <v>2</v>
      </c>
      <c r="C133" s="9">
        <v>0</v>
      </c>
      <c r="D133" s="53">
        <v>0</v>
      </c>
      <c r="E133" s="90">
        <v>0</v>
      </c>
      <c r="F133" s="79">
        <v>0</v>
      </c>
      <c r="G133" s="79">
        <v>0</v>
      </c>
      <c r="H133" s="87">
        <v>0</v>
      </c>
      <c r="I133" s="95" t="s">
        <v>140</v>
      </c>
      <c r="J133" s="42">
        <f t="shared" si="113"/>
        <v>0</v>
      </c>
      <c r="K133" s="95" t="s">
        <v>140</v>
      </c>
      <c r="L133" s="112">
        <f t="shared" ref="L133:L160" si="114">H133-G133</f>
        <v>0</v>
      </c>
      <c r="N133" s="124"/>
    </row>
    <row r="134" spans="1:15" x14ac:dyDescent="0.25">
      <c r="A134" s="131" t="s">
        <v>186</v>
      </c>
      <c r="B134" s="53">
        <v>3</v>
      </c>
      <c r="C134" s="9">
        <v>0</v>
      </c>
      <c r="D134" s="53">
        <v>6</v>
      </c>
      <c r="E134" s="90">
        <v>1</v>
      </c>
      <c r="F134" s="79">
        <v>0</v>
      </c>
      <c r="G134" s="79">
        <v>31</v>
      </c>
      <c r="H134" s="87">
        <v>3</v>
      </c>
      <c r="I134" s="64">
        <f>(E134-D134)/D134</f>
        <v>-0.83333333333333337</v>
      </c>
      <c r="J134" s="42">
        <f t="shared" ref="J134" si="115">E134-D134</f>
        <v>-5</v>
      </c>
      <c r="K134" s="64">
        <f t="shared" ref="K134" si="116">(H134-G134)/G134</f>
        <v>-0.90322580645161288</v>
      </c>
      <c r="L134" s="112">
        <f t="shared" ref="L134" si="117">H134-G134</f>
        <v>-28</v>
      </c>
    </row>
    <row r="135" spans="1:15" hidden="1" x14ac:dyDescent="0.25">
      <c r="A135" s="27" t="s">
        <v>144</v>
      </c>
      <c r="B135" s="53">
        <v>1</v>
      </c>
      <c r="C135" s="9">
        <v>0</v>
      </c>
      <c r="D135" s="53">
        <v>0</v>
      </c>
      <c r="E135" s="90">
        <v>0</v>
      </c>
      <c r="F135" s="79">
        <v>0</v>
      </c>
      <c r="G135" s="79">
        <v>0</v>
      </c>
      <c r="H135" s="87">
        <v>0</v>
      </c>
      <c r="I135" s="95" t="s">
        <v>140</v>
      </c>
      <c r="J135" s="85">
        <f t="shared" si="113"/>
        <v>0</v>
      </c>
      <c r="K135" s="95" t="s">
        <v>140</v>
      </c>
      <c r="L135" s="112">
        <f>H135-G135</f>
        <v>0</v>
      </c>
      <c r="N135" s="124"/>
      <c r="O135" s="125"/>
    </row>
    <row r="136" spans="1:15" x14ac:dyDescent="0.25">
      <c r="A136" s="27" t="s">
        <v>146</v>
      </c>
      <c r="B136" s="53">
        <v>1</v>
      </c>
      <c r="C136" s="9">
        <v>1</v>
      </c>
      <c r="D136" s="53">
        <v>3</v>
      </c>
      <c r="E136" s="90">
        <v>1</v>
      </c>
      <c r="F136" s="79">
        <v>3</v>
      </c>
      <c r="G136" s="79">
        <v>9</v>
      </c>
      <c r="H136" s="87">
        <v>3</v>
      </c>
      <c r="I136" s="64">
        <f>(E136-D136)/D136</f>
        <v>-0.66666666666666663</v>
      </c>
      <c r="J136" s="42">
        <f t="shared" si="113"/>
        <v>-2</v>
      </c>
      <c r="K136" s="64">
        <f t="shared" ref="K136:K141" si="118">(H136-G136)/G136</f>
        <v>-0.66666666666666663</v>
      </c>
      <c r="L136" s="112">
        <f t="shared" si="114"/>
        <v>-6</v>
      </c>
    </row>
    <row r="137" spans="1:15" hidden="1" x14ac:dyDescent="0.25">
      <c r="A137" s="131" t="s">
        <v>175</v>
      </c>
      <c r="B137" s="53">
        <v>0</v>
      </c>
      <c r="C137" s="9">
        <v>0</v>
      </c>
      <c r="D137" s="53">
        <v>0</v>
      </c>
      <c r="E137" s="90">
        <v>0</v>
      </c>
      <c r="F137" s="79">
        <v>0</v>
      </c>
      <c r="G137" s="79">
        <v>0</v>
      </c>
      <c r="H137" s="87">
        <v>0</v>
      </c>
      <c r="I137" s="95" t="s">
        <v>140</v>
      </c>
      <c r="J137" s="42">
        <f t="shared" si="113"/>
        <v>0</v>
      </c>
      <c r="K137" s="95" t="s">
        <v>140</v>
      </c>
      <c r="L137" s="112">
        <f t="shared" ref="L137" si="119">H137-G137</f>
        <v>0</v>
      </c>
    </row>
    <row r="138" spans="1:15" x14ac:dyDescent="0.25">
      <c r="A138" s="131" t="s">
        <v>176</v>
      </c>
      <c r="B138" s="53">
        <v>0</v>
      </c>
      <c r="C138" s="9">
        <v>2</v>
      </c>
      <c r="D138" s="53">
        <v>0</v>
      </c>
      <c r="E138" s="90">
        <v>0</v>
      </c>
      <c r="F138" s="79">
        <v>9</v>
      </c>
      <c r="G138" s="79">
        <v>0</v>
      </c>
      <c r="H138" s="87">
        <v>0</v>
      </c>
      <c r="I138" s="95" t="s">
        <v>140</v>
      </c>
      <c r="J138" s="42">
        <f t="shared" si="113"/>
        <v>0</v>
      </c>
      <c r="K138" s="95" t="s">
        <v>140</v>
      </c>
      <c r="L138" s="112">
        <f t="shared" ref="L138" si="120">H138-G138</f>
        <v>0</v>
      </c>
    </row>
    <row r="139" spans="1:15" x14ac:dyDescent="0.25">
      <c r="A139" s="131" t="s">
        <v>219</v>
      </c>
      <c r="B139" s="53"/>
      <c r="C139" s="9">
        <v>4</v>
      </c>
      <c r="D139" s="53">
        <v>4</v>
      </c>
      <c r="E139" s="90">
        <v>2</v>
      </c>
      <c r="F139" s="79">
        <v>16</v>
      </c>
      <c r="G139" s="79">
        <v>10</v>
      </c>
      <c r="H139" s="87">
        <v>6</v>
      </c>
      <c r="I139" s="64">
        <f>(E139-D139)/D139</f>
        <v>-0.5</v>
      </c>
      <c r="J139" s="42">
        <f t="shared" si="113"/>
        <v>-2</v>
      </c>
      <c r="K139" s="64">
        <f t="shared" ref="K139" si="121">(H139-G139)/G139</f>
        <v>-0.4</v>
      </c>
      <c r="L139" s="112">
        <f t="shared" ref="L139" si="122">H139-G139</f>
        <v>-4</v>
      </c>
      <c r="N139" s="124"/>
      <c r="O139" s="125"/>
    </row>
    <row r="140" spans="1:15" x14ac:dyDescent="0.25">
      <c r="A140" s="131" t="s">
        <v>220</v>
      </c>
      <c r="B140" s="53"/>
      <c r="C140" s="9">
        <v>0</v>
      </c>
      <c r="D140" s="53">
        <v>0</v>
      </c>
      <c r="E140" s="90">
        <v>0</v>
      </c>
      <c r="F140" s="79">
        <v>0</v>
      </c>
      <c r="G140" s="79">
        <v>0</v>
      </c>
      <c r="H140" s="87">
        <v>0</v>
      </c>
      <c r="I140" s="95" t="s">
        <v>140</v>
      </c>
      <c r="J140" s="85">
        <f t="shared" si="113"/>
        <v>0</v>
      </c>
      <c r="K140" s="95" t="s">
        <v>140</v>
      </c>
      <c r="L140" s="112">
        <f>H140-G140</f>
        <v>0</v>
      </c>
      <c r="N140" s="124"/>
      <c r="O140" s="125"/>
    </row>
    <row r="141" spans="1:15" x14ac:dyDescent="0.25">
      <c r="A141" s="131" t="s">
        <v>192</v>
      </c>
      <c r="B141" s="53">
        <v>8</v>
      </c>
      <c r="C141" s="9">
        <v>5</v>
      </c>
      <c r="D141" s="53">
        <v>5</v>
      </c>
      <c r="E141" s="90">
        <v>9</v>
      </c>
      <c r="F141" s="79">
        <v>20</v>
      </c>
      <c r="G141" s="79">
        <v>16</v>
      </c>
      <c r="H141" s="87">
        <v>50</v>
      </c>
      <c r="I141" s="64">
        <f>(E141-D141)/D141</f>
        <v>0.8</v>
      </c>
      <c r="J141" s="42">
        <f t="shared" si="113"/>
        <v>4</v>
      </c>
      <c r="K141" s="64">
        <f t="shared" si="118"/>
        <v>2.125</v>
      </c>
      <c r="L141" s="112">
        <f t="shared" si="114"/>
        <v>34</v>
      </c>
    </row>
    <row r="142" spans="1:15" x14ac:dyDescent="0.25">
      <c r="A142" s="131" t="s">
        <v>162</v>
      </c>
      <c r="B142" s="53">
        <v>0</v>
      </c>
      <c r="C142" s="9">
        <v>0</v>
      </c>
      <c r="D142" s="53">
        <v>0</v>
      </c>
      <c r="E142" s="90">
        <v>0</v>
      </c>
      <c r="F142" s="79">
        <v>0</v>
      </c>
      <c r="G142" s="79">
        <v>0</v>
      </c>
      <c r="H142" s="87">
        <v>0</v>
      </c>
      <c r="I142" s="95" t="s">
        <v>140</v>
      </c>
      <c r="J142" s="42">
        <f t="shared" si="113"/>
        <v>0</v>
      </c>
      <c r="K142" s="95" t="s">
        <v>140</v>
      </c>
      <c r="L142" s="112">
        <f t="shared" si="114"/>
        <v>0</v>
      </c>
    </row>
    <row r="143" spans="1:15" x14ac:dyDescent="0.25">
      <c r="A143" s="131" t="s">
        <v>163</v>
      </c>
      <c r="B143" s="53">
        <v>0</v>
      </c>
      <c r="C143" s="9">
        <v>0</v>
      </c>
      <c r="D143" s="53">
        <v>0</v>
      </c>
      <c r="E143" s="90">
        <v>0</v>
      </c>
      <c r="F143" s="79">
        <v>0</v>
      </c>
      <c r="G143" s="79">
        <v>0</v>
      </c>
      <c r="H143" s="87">
        <v>0</v>
      </c>
      <c r="I143" s="95" t="s">
        <v>140</v>
      </c>
      <c r="J143" s="42">
        <f t="shared" si="113"/>
        <v>0</v>
      </c>
      <c r="K143" s="95" t="s">
        <v>140</v>
      </c>
      <c r="L143" s="112">
        <f t="shared" ref="L143" si="123">H143-G143</f>
        <v>0</v>
      </c>
    </row>
    <row r="144" spans="1:15" x14ac:dyDescent="0.25">
      <c r="A144" s="131" t="s">
        <v>167</v>
      </c>
      <c r="B144" s="53">
        <v>0</v>
      </c>
      <c r="C144" s="9">
        <v>2</v>
      </c>
      <c r="D144" s="53">
        <v>0</v>
      </c>
      <c r="E144" s="90">
        <v>3</v>
      </c>
      <c r="F144" s="79">
        <v>8</v>
      </c>
      <c r="G144" s="79">
        <v>0</v>
      </c>
      <c r="H144" s="87">
        <v>12</v>
      </c>
      <c r="I144" s="95" t="s">
        <v>140</v>
      </c>
      <c r="J144" s="42">
        <f t="shared" si="113"/>
        <v>3</v>
      </c>
      <c r="K144" s="95" t="s">
        <v>140</v>
      </c>
      <c r="L144" s="112">
        <f t="shared" ref="L144:L145" si="124">H144-G144</f>
        <v>12</v>
      </c>
    </row>
    <row r="145" spans="1:14" x14ac:dyDescent="0.25">
      <c r="A145" s="131" t="s">
        <v>164</v>
      </c>
      <c r="B145" s="53">
        <v>0</v>
      </c>
      <c r="C145" s="9">
        <v>0</v>
      </c>
      <c r="D145" s="53">
        <v>1</v>
      </c>
      <c r="E145" s="90">
        <v>2</v>
      </c>
      <c r="F145" s="79">
        <v>0</v>
      </c>
      <c r="G145" s="79">
        <v>3</v>
      </c>
      <c r="H145" s="87">
        <v>12</v>
      </c>
      <c r="I145" s="64">
        <f>(E145-D145)/D145</f>
        <v>1</v>
      </c>
      <c r="J145" s="42">
        <f t="shared" ref="J145" si="125">E145-D145</f>
        <v>1</v>
      </c>
      <c r="K145" s="64">
        <f t="shared" ref="K145" si="126">(H145-G145)/G145</f>
        <v>3</v>
      </c>
      <c r="L145" s="112">
        <f t="shared" si="124"/>
        <v>9</v>
      </c>
    </row>
    <row r="146" spans="1:14" x14ac:dyDescent="0.25">
      <c r="A146" s="131" t="s">
        <v>165</v>
      </c>
      <c r="B146" s="53">
        <v>0</v>
      </c>
      <c r="C146" s="9">
        <v>7</v>
      </c>
      <c r="D146" s="53">
        <v>8</v>
      </c>
      <c r="E146" s="90">
        <v>8</v>
      </c>
      <c r="F146" s="79">
        <v>25</v>
      </c>
      <c r="G146" s="79">
        <v>23</v>
      </c>
      <c r="H146" s="87">
        <v>33</v>
      </c>
      <c r="I146" s="64">
        <f>(E146-D146)/D146</f>
        <v>0</v>
      </c>
      <c r="J146" s="42">
        <f t="shared" si="113"/>
        <v>0</v>
      </c>
      <c r="K146" s="64">
        <f t="shared" ref="K146" si="127">(H146-G146)/G146</f>
        <v>0.43478260869565216</v>
      </c>
      <c r="L146" s="112">
        <f t="shared" ref="L146:L147" si="128">H146-G146</f>
        <v>10</v>
      </c>
    </row>
    <row r="147" spans="1:14" x14ac:dyDescent="0.25">
      <c r="A147" s="27" t="s">
        <v>65</v>
      </c>
      <c r="B147" s="53">
        <v>1</v>
      </c>
      <c r="C147" s="9">
        <v>0</v>
      </c>
      <c r="D147" s="53">
        <v>0</v>
      </c>
      <c r="E147" s="90">
        <v>0</v>
      </c>
      <c r="F147" s="79">
        <v>0</v>
      </c>
      <c r="G147" s="79">
        <v>0</v>
      </c>
      <c r="H147" s="87">
        <v>0</v>
      </c>
      <c r="I147" s="95" t="s">
        <v>140</v>
      </c>
      <c r="J147" s="42">
        <f t="shared" si="113"/>
        <v>0</v>
      </c>
      <c r="K147" s="95" t="s">
        <v>140</v>
      </c>
      <c r="L147" s="112">
        <f t="shared" si="128"/>
        <v>0</v>
      </c>
    </row>
    <row r="148" spans="1:14" x14ac:dyDescent="0.25">
      <c r="A148" s="126" t="s">
        <v>263</v>
      </c>
      <c r="B148" s="53"/>
      <c r="C148" s="9">
        <v>0</v>
      </c>
      <c r="D148" s="53">
        <v>0</v>
      </c>
      <c r="E148" s="90">
        <v>1</v>
      </c>
      <c r="F148" s="79">
        <v>0</v>
      </c>
      <c r="G148" s="79">
        <v>0</v>
      </c>
      <c r="H148" s="87">
        <v>8</v>
      </c>
      <c r="I148" s="95" t="s">
        <v>140</v>
      </c>
      <c r="J148" s="42">
        <f t="shared" ref="J148" si="129">E148-D148</f>
        <v>1</v>
      </c>
      <c r="K148" s="95" t="s">
        <v>140</v>
      </c>
      <c r="L148" s="112">
        <f t="shared" ref="L148" si="130">H148-G148</f>
        <v>8</v>
      </c>
    </row>
    <row r="149" spans="1:14" x14ac:dyDescent="0.25">
      <c r="A149" s="27" t="s">
        <v>64</v>
      </c>
      <c r="B149" s="53">
        <v>0</v>
      </c>
      <c r="C149" s="9">
        <v>0</v>
      </c>
      <c r="D149" s="53">
        <v>0</v>
      </c>
      <c r="E149" s="90">
        <v>1</v>
      </c>
      <c r="F149" s="79">
        <v>0</v>
      </c>
      <c r="G149" s="79">
        <v>0</v>
      </c>
      <c r="H149" s="87">
        <v>4</v>
      </c>
      <c r="I149" s="95" t="s">
        <v>140</v>
      </c>
      <c r="J149" s="42">
        <f t="shared" si="113"/>
        <v>1</v>
      </c>
      <c r="K149" s="95" t="s">
        <v>140</v>
      </c>
      <c r="L149" s="112">
        <f t="shared" si="114"/>
        <v>4</v>
      </c>
      <c r="N149" s="124"/>
    </row>
    <row r="150" spans="1:14" x14ac:dyDescent="0.25">
      <c r="A150" s="27" t="s">
        <v>121</v>
      </c>
      <c r="B150" s="53">
        <v>0</v>
      </c>
      <c r="C150" s="9">
        <v>0</v>
      </c>
      <c r="D150" s="53">
        <v>1</v>
      </c>
      <c r="E150" s="90">
        <v>0</v>
      </c>
      <c r="F150" s="80">
        <v>0</v>
      </c>
      <c r="G150" s="80">
        <v>3</v>
      </c>
      <c r="H150" s="90">
        <v>0</v>
      </c>
      <c r="I150" s="95" t="s">
        <v>140</v>
      </c>
      <c r="J150" s="42">
        <f t="shared" si="113"/>
        <v>-1</v>
      </c>
      <c r="K150" s="95" t="s">
        <v>140</v>
      </c>
      <c r="L150" s="112">
        <f t="shared" ref="L150" si="131">H150-G150</f>
        <v>-3</v>
      </c>
    </row>
    <row r="151" spans="1:14" x14ac:dyDescent="0.25">
      <c r="A151" s="131" t="s">
        <v>230</v>
      </c>
      <c r="B151" s="53">
        <v>0</v>
      </c>
      <c r="C151" s="9">
        <v>1</v>
      </c>
      <c r="D151" s="53">
        <v>0</v>
      </c>
      <c r="E151" s="90">
        <v>0</v>
      </c>
      <c r="F151" s="79">
        <v>4</v>
      </c>
      <c r="G151" s="79">
        <v>0</v>
      </c>
      <c r="H151" s="87">
        <v>0</v>
      </c>
      <c r="I151" s="95" t="s">
        <v>140</v>
      </c>
      <c r="J151" s="42">
        <f t="shared" si="113"/>
        <v>0</v>
      </c>
      <c r="K151" s="95" t="s">
        <v>140</v>
      </c>
      <c r="L151" s="112">
        <f t="shared" ref="L151" si="132">H151-G151</f>
        <v>0</v>
      </c>
    </row>
    <row r="152" spans="1:14" x14ac:dyDescent="0.25">
      <c r="A152" s="131" t="s">
        <v>203</v>
      </c>
      <c r="B152" s="53">
        <v>0</v>
      </c>
      <c r="C152" s="9">
        <v>0</v>
      </c>
      <c r="D152" s="53">
        <v>0</v>
      </c>
      <c r="E152" s="90">
        <v>0</v>
      </c>
      <c r="F152" s="79">
        <v>0</v>
      </c>
      <c r="G152" s="79">
        <v>0</v>
      </c>
      <c r="H152" s="87">
        <v>0</v>
      </c>
      <c r="I152" s="95" t="s">
        <v>140</v>
      </c>
      <c r="J152" s="42">
        <f t="shared" si="113"/>
        <v>0</v>
      </c>
      <c r="K152" s="95" t="s">
        <v>140</v>
      </c>
      <c r="L152" s="112">
        <f>H152-G152</f>
        <v>0</v>
      </c>
    </row>
    <row r="153" spans="1:14" x14ac:dyDescent="0.25">
      <c r="A153" s="131" t="s">
        <v>204</v>
      </c>
      <c r="B153" s="53">
        <v>0</v>
      </c>
      <c r="C153" s="9">
        <v>7</v>
      </c>
      <c r="D153" s="53">
        <v>11</v>
      </c>
      <c r="E153" s="90">
        <v>1</v>
      </c>
      <c r="F153" s="79">
        <v>40</v>
      </c>
      <c r="G153" s="79">
        <v>66</v>
      </c>
      <c r="H153" s="87">
        <v>8</v>
      </c>
      <c r="I153" s="64">
        <f>(E153-D153)/D153</f>
        <v>-0.90909090909090906</v>
      </c>
      <c r="J153" s="42">
        <f t="shared" si="113"/>
        <v>-10</v>
      </c>
      <c r="K153" s="64">
        <f t="shared" ref="K153" si="133">(H153-G153)/G153</f>
        <v>-0.87878787878787878</v>
      </c>
      <c r="L153" s="112">
        <f t="shared" ref="L153:L155" si="134">H153-G153</f>
        <v>-58</v>
      </c>
    </row>
    <row r="154" spans="1:14" x14ac:dyDescent="0.25">
      <c r="A154" s="131" t="s">
        <v>218</v>
      </c>
      <c r="B154" s="53"/>
      <c r="C154" s="9">
        <v>1</v>
      </c>
      <c r="D154" s="53">
        <v>1</v>
      </c>
      <c r="E154" s="90">
        <v>0</v>
      </c>
      <c r="F154" s="79">
        <v>3</v>
      </c>
      <c r="G154" s="79">
        <v>3</v>
      </c>
      <c r="H154" s="87">
        <v>0</v>
      </c>
      <c r="I154" s="95" t="s">
        <v>140</v>
      </c>
      <c r="J154" s="85">
        <f t="shared" ref="J154:J157" si="135">E154-D154</f>
        <v>-1</v>
      </c>
      <c r="K154" s="95" t="s">
        <v>140</v>
      </c>
      <c r="L154" s="112">
        <f t="shared" si="134"/>
        <v>-3</v>
      </c>
      <c r="N154" s="124"/>
    </row>
    <row r="155" spans="1:14" x14ac:dyDescent="0.25">
      <c r="A155" s="131" t="s">
        <v>264</v>
      </c>
      <c r="B155" s="53"/>
      <c r="C155" s="9">
        <v>0</v>
      </c>
      <c r="D155" s="53">
        <v>0</v>
      </c>
      <c r="E155" s="90">
        <v>2</v>
      </c>
      <c r="F155" s="79">
        <v>0</v>
      </c>
      <c r="G155" s="79">
        <v>0</v>
      </c>
      <c r="H155" s="87">
        <v>7</v>
      </c>
      <c r="I155" s="95" t="s">
        <v>140</v>
      </c>
      <c r="J155" s="42">
        <f t="shared" si="135"/>
        <v>2</v>
      </c>
      <c r="K155" s="95" t="s">
        <v>140</v>
      </c>
      <c r="L155" s="112">
        <f t="shared" si="134"/>
        <v>7</v>
      </c>
      <c r="N155" s="124"/>
    </row>
    <row r="156" spans="1:14" x14ac:dyDescent="0.25">
      <c r="A156" s="131" t="s">
        <v>236</v>
      </c>
      <c r="B156" s="53"/>
      <c r="C156" s="9">
        <v>0</v>
      </c>
      <c r="D156" s="53">
        <v>2</v>
      </c>
      <c r="E156" s="90">
        <v>1</v>
      </c>
      <c r="F156" s="79">
        <v>0</v>
      </c>
      <c r="G156" s="79">
        <v>6</v>
      </c>
      <c r="H156" s="87">
        <v>3</v>
      </c>
      <c r="I156" s="64">
        <f>(E156-D156)/D156</f>
        <v>-0.5</v>
      </c>
      <c r="J156" s="42">
        <f t="shared" si="135"/>
        <v>-1</v>
      </c>
      <c r="K156" s="64">
        <f t="shared" ref="K156:K157" si="136">(H156-G156)/G156</f>
        <v>-0.5</v>
      </c>
      <c r="L156" s="112">
        <f t="shared" ref="L156:L157" si="137">H156-G156</f>
        <v>-3</v>
      </c>
      <c r="N156" s="124"/>
    </row>
    <row r="157" spans="1:14" x14ac:dyDescent="0.25">
      <c r="A157" s="131" t="s">
        <v>237</v>
      </c>
      <c r="B157" s="53"/>
      <c r="C157" s="9">
        <v>0</v>
      </c>
      <c r="D157" s="53">
        <v>4</v>
      </c>
      <c r="E157" s="90">
        <v>3</v>
      </c>
      <c r="F157" s="79">
        <v>0</v>
      </c>
      <c r="G157" s="79">
        <v>12</v>
      </c>
      <c r="H157" s="87">
        <v>12</v>
      </c>
      <c r="I157" s="64">
        <f>(E157-D157)/D157</f>
        <v>-0.25</v>
      </c>
      <c r="J157" s="42">
        <f t="shared" si="135"/>
        <v>-1</v>
      </c>
      <c r="K157" s="64">
        <f t="shared" si="136"/>
        <v>0</v>
      </c>
      <c r="L157" s="112">
        <f t="shared" si="137"/>
        <v>0</v>
      </c>
      <c r="N157" s="124"/>
    </row>
    <row r="158" spans="1:14" x14ac:dyDescent="0.25">
      <c r="A158" s="27" t="s">
        <v>152</v>
      </c>
      <c r="B158" s="53">
        <v>0</v>
      </c>
      <c r="C158" s="9">
        <v>0</v>
      </c>
      <c r="D158" s="53">
        <v>0</v>
      </c>
      <c r="E158" s="90">
        <v>0</v>
      </c>
      <c r="F158" s="79">
        <v>0</v>
      </c>
      <c r="G158" s="79">
        <v>0</v>
      </c>
      <c r="H158" s="87">
        <v>0</v>
      </c>
      <c r="I158" s="95" t="s">
        <v>140</v>
      </c>
      <c r="J158" s="85">
        <f t="shared" si="113"/>
        <v>0</v>
      </c>
      <c r="K158" s="95" t="s">
        <v>140</v>
      </c>
      <c r="L158" s="112">
        <f t="shared" si="114"/>
        <v>0</v>
      </c>
      <c r="N158" s="124"/>
    </row>
    <row r="159" spans="1:14" x14ac:dyDescent="0.25">
      <c r="A159" s="131" t="s">
        <v>166</v>
      </c>
      <c r="B159" s="53">
        <v>163</v>
      </c>
      <c r="C159" s="9">
        <v>81</v>
      </c>
      <c r="D159" s="53">
        <v>111</v>
      </c>
      <c r="E159" s="90">
        <v>68</v>
      </c>
      <c r="F159" s="79">
        <v>290</v>
      </c>
      <c r="G159" s="79">
        <v>508</v>
      </c>
      <c r="H159" s="87">
        <v>407</v>
      </c>
      <c r="I159" s="99">
        <f>(E159-D159)/D159</f>
        <v>-0.38738738738738737</v>
      </c>
      <c r="J159" s="42">
        <f t="shared" si="113"/>
        <v>-43</v>
      </c>
      <c r="K159" s="64">
        <f t="shared" ref="K159" si="138">(H159-G159)/G159</f>
        <v>-0.19881889763779528</v>
      </c>
      <c r="L159" s="112">
        <f>H159-G159</f>
        <v>-101</v>
      </c>
    </row>
    <row r="160" spans="1:14" x14ac:dyDescent="0.25">
      <c r="A160" s="47" t="s">
        <v>99</v>
      </c>
      <c r="B160" s="45">
        <f t="shared" ref="B160:H160" si="139">SUM(B132:B159)</f>
        <v>179</v>
      </c>
      <c r="C160" s="45">
        <f t="shared" si="139"/>
        <v>111</v>
      </c>
      <c r="D160" s="45">
        <f t="shared" si="139"/>
        <v>157</v>
      </c>
      <c r="E160" s="56">
        <f t="shared" si="139"/>
        <v>103</v>
      </c>
      <c r="F160" s="106">
        <f t="shared" si="139"/>
        <v>418</v>
      </c>
      <c r="G160" s="45">
        <f t="shared" si="139"/>
        <v>690</v>
      </c>
      <c r="H160" s="56">
        <f t="shared" si="139"/>
        <v>568</v>
      </c>
      <c r="I160" s="64">
        <f>(E160-D160)/D160</f>
        <v>-0.34394904458598724</v>
      </c>
      <c r="J160" s="56">
        <f t="shared" si="113"/>
        <v>-54</v>
      </c>
      <c r="K160" s="65">
        <f>(H160-G160)/G160</f>
        <v>-0.17681159420289855</v>
      </c>
      <c r="L160" s="107">
        <f t="shared" si="114"/>
        <v>-122</v>
      </c>
      <c r="M160" s="93"/>
    </row>
    <row r="161" spans="1:14" ht="7.5" customHeight="1" x14ac:dyDescent="0.25">
      <c r="A161" s="27"/>
      <c r="B161" s="53"/>
      <c r="C161" s="9"/>
      <c r="D161" s="53"/>
      <c r="E161" s="90"/>
      <c r="F161" s="79"/>
      <c r="G161" s="79"/>
      <c r="H161" s="87"/>
      <c r="I161" s="99"/>
      <c r="J161" s="42"/>
      <c r="K161" s="64"/>
      <c r="L161" s="112"/>
    </row>
    <row r="162" spans="1:14" x14ac:dyDescent="0.25">
      <c r="A162" s="2" t="s">
        <v>0</v>
      </c>
      <c r="B162" s="28" t="e">
        <f>B5+B7+B9+B15+B17+B37+B43+B49+B57+B65+B73+B80+B86+B94+B96+B100+#REF!+B104+B113+B130+B160+#REF!+B61+B71</f>
        <v>#REF!</v>
      </c>
      <c r="C162" s="28">
        <f t="shared" ref="C162:H162" si="140">C5+C7+C9+C15+C20+C37+C43+C49+C57+C65+C73+C80+C86+C94+C96+C100+C104+C113+C130+C160+C61+C71+C108+C75</f>
        <v>1761</v>
      </c>
      <c r="D162" s="28">
        <f t="shared" si="140"/>
        <v>1601</v>
      </c>
      <c r="E162" s="28">
        <f t="shared" si="140"/>
        <v>1492</v>
      </c>
      <c r="F162" s="170">
        <f t="shared" si="140"/>
        <v>12587</v>
      </c>
      <c r="G162" s="28">
        <f t="shared" si="140"/>
        <v>11404</v>
      </c>
      <c r="H162" s="67">
        <f t="shared" si="140"/>
        <v>10911</v>
      </c>
      <c r="I162" s="40">
        <f>(E162-D162)/D162</f>
        <v>-6.808244846970643E-2</v>
      </c>
      <c r="J162" s="96">
        <f>E162-D162</f>
        <v>-109</v>
      </c>
      <c r="K162" s="69">
        <f>(H162-G162)/G162</f>
        <v>-4.3230445457734128E-2</v>
      </c>
      <c r="L162" s="67">
        <f>H162-G162</f>
        <v>-493</v>
      </c>
      <c r="M162" s="93"/>
    </row>
    <row r="163" spans="1:14" x14ac:dyDescent="0.25">
      <c r="A163" s="27"/>
      <c r="B163" s="53"/>
      <c r="C163" s="9"/>
      <c r="D163" s="53"/>
      <c r="E163" s="90"/>
      <c r="F163" s="8"/>
      <c r="G163" s="8"/>
      <c r="H163" s="87"/>
      <c r="I163" s="64"/>
      <c r="J163" s="42"/>
      <c r="K163" s="64"/>
      <c r="L163" s="112"/>
    </row>
    <row r="164" spans="1:14" x14ac:dyDescent="0.25">
      <c r="A164" s="54" t="s">
        <v>3</v>
      </c>
      <c r="B164" s="53">
        <v>198</v>
      </c>
      <c r="C164" s="9">
        <v>154</v>
      </c>
      <c r="D164" s="53">
        <v>133</v>
      </c>
      <c r="E164" s="90">
        <v>111</v>
      </c>
      <c r="F164" s="104">
        <v>1811</v>
      </c>
      <c r="G164" s="104">
        <v>1620</v>
      </c>
      <c r="H164" s="122">
        <v>1325</v>
      </c>
      <c r="I164" s="64">
        <f>(E164-D164)/D164</f>
        <v>-0.16541353383458646</v>
      </c>
      <c r="J164" s="42">
        <f>E164-D164</f>
        <v>-22</v>
      </c>
      <c r="K164" s="64">
        <f>(H164-G164)/G164</f>
        <v>-0.18209876543209877</v>
      </c>
      <c r="L164" s="112">
        <f>H164-G164</f>
        <v>-295</v>
      </c>
    </row>
    <row r="165" spans="1:14" ht="7.5" customHeight="1" x14ac:dyDescent="0.25">
      <c r="A165" s="54"/>
      <c r="B165" s="53"/>
      <c r="C165" s="9"/>
      <c r="D165" s="53"/>
      <c r="E165" s="90"/>
      <c r="F165" s="104"/>
      <c r="G165" s="104"/>
      <c r="H165" s="122"/>
      <c r="I165" s="64"/>
      <c r="J165" s="42"/>
      <c r="K165" s="64"/>
      <c r="L165" s="112"/>
    </row>
    <row r="166" spans="1:14" x14ac:dyDescent="0.25">
      <c r="A166" s="27" t="s">
        <v>62</v>
      </c>
      <c r="B166" s="53">
        <v>171</v>
      </c>
      <c r="C166" s="9">
        <v>106</v>
      </c>
      <c r="D166" s="53">
        <v>93</v>
      </c>
      <c r="E166" s="90">
        <v>84</v>
      </c>
      <c r="F166" s="104">
        <v>1404</v>
      </c>
      <c r="G166" s="104">
        <v>1269</v>
      </c>
      <c r="H166" s="122">
        <v>1156</v>
      </c>
      <c r="I166" s="64">
        <f>(E166-D166)/D166</f>
        <v>-9.6774193548387094E-2</v>
      </c>
      <c r="J166" s="42">
        <f>E166-D166</f>
        <v>-9</v>
      </c>
      <c r="K166" s="64">
        <f t="shared" ref="K166:K167" si="141">(H166-G166)/G166</f>
        <v>-8.9046493301812454E-2</v>
      </c>
      <c r="L166" s="112">
        <f>H166-G166</f>
        <v>-113</v>
      </c>
    </row>
    <row r="167" spans="1:14" x14ac:dyDescent="0.25">
      <c r="A167" s="131" t="s">
        <v>239</v>
      </c>
      <c r="B167" s="53">
        <v>171</v>
      </c>
      <c r="C167" s="9">
        <v>0</v>
      </c>
      <c r="D167" s="53">
        <v>14</v>
      </c>
      <c r="E167" s="90">
        <v>27</v>
      </c>
      <c r="F167" s="104">
        <v>0</v>
      </c>
      <c r="G167" s="167">
        <v>173</v>
      </c>
      <c r="H167" s="122">
        <v>285</v>
      </c>
      <c r="I167" s="99">
        <f>(E167-D167)/D167</f>
        <v>0.9285714285714286</v>
      </c>
      <c r="J167" s="42">
        <f t="shared" ref="J167" si="142">E167-D167</f>
        <v>13</v>
      </c>
      <c r="K167" s="64">
        <f t="shared" si="141"/>
        <v>0.64739884393063585</v>
      </c>
      <c r="L167" s="112">
        <f>H167-G167</f>
        <v>112</v>
      </c>
    </row>
    <row r="168" spans="1:14" x14ac:dyDescent="0.25">
      <c r="A168" s="191" t="s">
        <v>238</v>
      </c>
      <c r="B168" s="53"/>
      <c r="C168" s="45">
        <f t="shared" ref="C168" si="143">SUM(C166:C167)</f>
        <v>106</v>
      </c>
      <c r="D168" s="45">
        <f t="shared" ref="D168" si="144">SUM(D166:D167)</f>
        <v>107</v>
      </c>
      <c r="E168" s="56">
        <f t="shared" ref="E168:H168" si="145">SUM(E166:E167)</f>
        <v>111</v>
      </c>
      <c r="F168" s="106">
        <f t="shared" ref="F168:G168" si="146">SUM(F166:F167)</f>
        <v>1404</v>
      </c>
      <c r="G168" s="111">
        <f t="shared" si="146"/>
        <v>1442</v>
      </c>
      <c r="H168" s="107">
        <f t="shared" si="145"/>
        <v>1441</v>
      </c>
      <c r="I168" s="64">
        <f>(E168-D168)/D168</f>
        <v>3.7383177570093455E-2</v>
      </c>
      <c r="J168" s="41">
        <f>E168-D168</f>
        <v>4</v>
      </c>
      <c r="K168" s="57">
        <f>(H168-G168)/G168</f>
        <v>-6.9348127600554787E-4</v>
      </c>
      <c r="L168" s="109">
        <f>H168-G168</f>
        <v>-1</v>
      </c>
    </row>
    <row r="169" spans="1:14" ht="7.5" customHeight="1" x14ac:dyDescent="0.25">
      <c r="A169" s="27"/>
      <c r="B169" s="53"/>
      <c r="C169" s="9"/>
      <c r="D169" s="53"/>
      <c r="E169" s="90"/>
      <c r="F169" s="104"/>
      <c r="G169" s="104"/>
      <c r="H169" s="122"/>
      <c r="I169" s="64"/>
      <c r="J169" s="42"/>
      <c r="K169" s="64"/>
      <c r="L169" s="112"/>
    </row>
    <row r="170" spans="1:14" x14ac:dyDescent="0.25">
      <c r="A170" s="27" t="s">
        <v>71</v>
      </c>
      <c r="B170" s="53">
        <v>225</v>
      </c>
      <c r="C170" s="9">
        <v>19</v>
      </c>
      <c r="D170" s="53">
        <v>6</v>
      </c>
      <c r="E170" s="90">
        <v>3</v>
      </c>
      <c r="F170" s="104">
        <v>194</v>
      </c>
      <c r="G170" s="104">
        <v>48</v>
      </c>
      <c r="H170" s="122">
        <v>19</v>
      </c>
      <c r="I170" s="64">
        <f>(E170-D170)/D170</f>
        <v>-0.5</v>
      </c>
      <c r="J170" s="42">
        <f>E170-D170</f>
        <v>-3</v>
      </c>
      <c r="K170" s="64">
        <f>(H170-G170)/G170</f>
        <v>-0.60416666666666663</v>
      </c>
      <c r="L170" s="112">
        <f>H170-G170</f>
        <v>-29</v>
      </c>
    </row>
    <row r="171" spans="1:14" x14ac:dyDescent="0.25">
      <c r="A171" s="131" t="s">
        <v>193</v>
      </c>
      <c r="B171" s="53">
        <v>225</v>
      </c>
      <c r="C171" s="9">
        <v>91</v>
      </c>
      <c r="D171" s="53">
        <v>90</v>
      </c>
      <c r="E171" s="90">
        <v>99</v>
      </c>
      <c r="F171" s="104">
        <v>1173</v>
      </c>
      <c r="G171" s="167">
        <v>1215</v>
      </c>
      <c r="H171" s="122">
        <v>1383</v>
      </c>
      <c r="I171" s="99">
        <f>(E171-D171)/D171</f>
        <v>0.1</v>
      </c>
      <c r="J171" s="42">
        <f>E171-D171</f>
        <v>9</v>
      </c>
      <c r="K171" s="64">
        <f t="shared" ref="K171" si="147">(H171-G171)/G171</f>
        <v>0.13827160493827159</v>
      </c>
      <c r="L171" s="112">
        <f>H171-G171</f>
        <v>168</v>
      </c>
    </row>
    <row r="172" spans="1:14" x14ac:dyDescent="0.25">
      <c r="A172" s="191" t="s">
        <v>194</v>
      </c>
      <c r="B172" s="53"/>
      <c r="C172" s="45">
        <f t="shared" ref="C172" si="148">SUM(C170:C171)</f>
        <v>110</v>
      </c>
      <c r="D172" s="45">
        <f t="shared" ref="D172:G172" si="149">SUM(D170:D171)</f>
        <v>96</v>
      </c>
      <c r="E172" s="56">
        <f t="shared" si="149"/>
        <v>102</v>
      </c>
      <c r="F172" s="106">
        <f t="shared" si="149"/>
        <v>1367</v>
      </c>
      <c r="G172" s="111">
        <f t="shared" si="149"/>
        <v>1263</v>
      </c>
      <c r="H172" s="107">
        <f t="shared" ref="H172" si="150">SUM(H170:H171)</f>
        <v>1402</v>
      </c>
      <c r="I172" s="64">
        <f>(E172-D172)/D172</f>
        <v>6.25E-2</v>
      </c>
      <c r="J172" s="41">
        <f>E172-D172</f>
        <v>6</v>
      </c>
      <c r="K172" s="57">
        <f>(H172-G172)/G172</f>
        <v>0.11005542359461599</v>
      </c>
      <c r="L172" s="109">
        <f>H172-G172</f>
        <v>139</v>
      </c>
    </row>
    <row r="173" spans="1:14" ht="7.5" customHeight="1" x14ac:dyDescent="0.25">
      <c r="A173" s="27"/>
      <c r="B173" s="53"/>
      <c r="C173" s="9"/>
      <c r="D173" s="53"/>
      <c r="E173" s="90"/>
      <c r="F173" s="104"/>
      <c r="G173" s="104"/>
      <c r="H173" s="122"/>
      <c r="I173" s="64"/>
      <c r="J173" s="42"/>
      <c r="K173" s="64"/>
      <c r="L173" s="112"/>
    </row>
    <row r="174" spans="1:14" x14ac:dyDescent="0.25">
      <c r="A174" s="27" t="s">
        <v>5</v>
      </c>
      <c r="B174" s="53">
        <v>13</v>
      </c>
      <c r="C174" s="9">
        <v>16</v>
      </c>
      <c r="D174" s="53">
        <v>8</v>
      </c>
      <c r="E174" s="90">
        <v>10</v>
      </c>
      <c r="F174" s="104">
        <v>203</v>
      </c>
      <c r="G174" s="104">
        <v>124</v>
      </c>
      <c r="H174" s="122">
        <v>129</v>
      </c>
      <c r="I174" s="64">
        <f>(E174-D174)/D174</f>
        <v>0.25</v>
      </c>
      <c r="J174" s="42">
        <f>E174-D174</f>
        <v>2</v>
      </c>
      <c r="K174" s="64">
        <f>(H174-G174)/G174</f>
        <v>4.0322580645161289E-2</v>
      </c>
      <c r="L174" s="112">
        <f t="shared" ref="L174:L175" si="151">H174-G174</f>
        <v>5</v>
      </c>
    </row>
    <row r="175" spans="1:14" x14ac:dyDescent="0.25">
      <c r="A175" s="27" t="s">
        <v>6</v>
      </c>
      <c r="B175" s="53">
        <v>7</v>
      </c>
      <c r="C175" s="9">
        <v>0</v>
      </c>
      <c r="D175" s="53">
        <v>0</v>
      </c>
      <c r="E175" s="90">
        <v>0</v>
      </c>
      <c r="F175" s="104">
        <v>0</v>
      </c>
      <c r="G175" s="110">
        <v>0</v>
      </c>
      <c r="H175" s="122">
        <v>0</v>
      </c>
      <c r="I175" s="99" t="s">
        <v>140</v>
      </c>
      <c r="J175" s="42">
        <f>E175-D175</f>
        <v>0</v>
      </c>
      <c r="K175" s="64" t="s">
        <v>140</v>
      </c>
      <c r="L175" s="112">
        <f t="shared" si="151"/>
        <v>0</v>
      </c>
      <c r="N175" s="124"/>
    </row>
    <row r="176" spans="1:14" x14ac:dyDescent="0.25">
      <c r="A176" s="47" t="s">
        <v>100</v>
      </c>
      <c r="B176" s="45">
        <f t="shared" ref="B176" si="152">SUM(B174:B175)</f>
        <v>20</v>
      </c>
      <c r="C176" s="45">
        <f t="shared" ref="C176" si="153">SUM(C174:C175)</f>
        <v>16</v>
      </c>
      <c r="D176" s="45">
        <f t="shared" ref="D176:G176" si="154">SUM(D174:D175)</f>
        <v>8</v>
      </c>
      <c r="E176" s="56">
        <f t="shared" si="154"/>
        <v>10</v>
      </c>
      <c r="F176" s="106">
        <f t="shared" si="154"/>
        <v>203</v>
      </c>
      <c r="G176" s="111">
        <f t="shared" si="154"/>
        <v>124</v>
      </c>
      <c r="H176" s="107">
        <f t="shared" ref="H176" si="155">SUM(H174:H175)</f>
        <v>129</v>
      </c>
      <c r="I176" s="64">
        <f>(E176-D176)/D176</f>
        <v>0.25</v>
      </c>
      <c r="J176" s="41">
        <f>E176-D176</f>
        <v>2</v>
      </c>
      <c r="K176" s="57">
        <f>(H176-G176)/G176</f>
        <v>4.0322580645161289E-2</v>
      </c>
      <c r="L176" s="109">
        <f>H176-G176</f>
        <v>5</v>
      </c>
      <c r="M176" s="93"/>
    </row>
    <row r="177" spans="1:14" ht="7.5" customHeight="1" x14ac:dyDescent="0.25">
      <c r="A177" s="27"/>
      <c r="B177" s="53"/>
      <c r="C177" s="9"/>
      <c r="D177" s="53"/>
      <c r="E177" s="90"/>
      <c r="F177" s="104"/>
      <c r="G177" s="104"/>
      <c r="H177" s="122"/>
      <c r="I177" s="64"/>
      <c r="J177" s="42"/>
      <c r="K177" s="64"/>
      <c r="L177" s="112"/>
    </row>
    <row r="178" spans="1:14" ht="12.9" customHeight="1" x14ac:dyDescent="0.25">
      <c r="A178" s="132" t="s">
        <v>213</v>
      </c>
      <c r="B178" s="53"/>
      <c r="C178" s="9">
        <v>18</v>
      </c>
      <c r="D178" s="53">
        <v>15</v>
      </c>
      <c r="E178" s="90">
        <v>15</v>
      </c>
      <c r="F178" s="104">
        <v>252</v>
      </c>
      <c r="G178" s="104">
        <v>215</v>
      </c>
      <c r="H178" s="122">
        <v>223</v>
      </c>
      <c r="I178" s="64">
        <f>(E178-D178)/D178</f>
        <v>0</v>
      </c>
      <c r="J178" s="42">
        <f>E178-D178</f>
        <v>0</v>
      </c>
      <c r="K178" s="64">
        <f>(H178-G178)/G178</f>
        <v>3.7209302325581395E-2</v>
      </c>
      <c r="L178" s="112">
        <f>H178-G178</f>
        <v>8</v>
      </c>
    </row>
    <row r="179" spans="1:14" ht="12.9" customHeight="1" x14ac:dyDescent="0.25">
      <c r="A179" s="132" t="s">
        <v>265</v>
      </c>
      <c r="B179" s="53"/>
      <c r="C179" s="9">
        <v>0</v>
      </c>
      <c r="D179" s="53">
        <v>0</v>
      </c>
      <c r="E179" s="90">
        <v>2</v>
      </c>
      <c r="F179" s="104">
        <v>0</v>
      </c>
      <c r="G179" s="167">
        <v>0</v>
      </c>
      <c r="H179" s="171">
        <v>31</v>
      </c>
      <c r="I179" s="195" t="s">
        <v>140</v>
      </c>
      <c r="J179" s="173">
        <f t="shared" ref="J179" si="156">E179-D179</f>
        <v>2</v>
      </c>
      <c r="K179" s="195" t="s">
        <v>140</v>
      </c>
      <c r="L179" s="112">
        <f t="shared" ref="L179" si="157">H179-G179</f>
        <v>31</v>
      </c>
    </row>
    <row r="180" spans="1:14" ht="12.9" customHeight="1" x14ac:dyDescent="0.25">
      <c r="A180" s="159" t="s">
        <v>266</v>
      </c>
      <c r="B180" s="45">
        <f t="shared" ref="B180" si="158">SUM(B178:B179)</f>
        <v>0</v>
      </c>
      <c r="C180" s="45">
        <f t="shared" ref="C180:H180" si="159">SUM(C178:C179)</f>
        <v>18</v>
      </c>
      <c r="D180" s="45">
        <f t="shared" si="159"/>
        <v>15</v>
      </c>
      <c r="E180" s="56">
        <f t="shared" si="159"/>
        <v>17</v>
      </c>
      <c r="F180" s="106">
        <f t="shared" si="159"/>
        <v>252</v>
      </c>
      <c r="G180" s="196">
        <f t="shared" si="159"/>
        <v>215</v>
      </c>
      <c r="H180" s="197">
        <f t="shared" si="159"/>
        <v>254</v>
      </c>
      <c r="I180" s="198">
        <f>(E180-D180)/D180</f>
        <v>0.13333333333333333</v>
      </c>
      <c r="J180" s="199">
        <f>E180-D180</f>
        <v>2</v>
      </c>
      <c r="K180" s="198">
        <f>(H180-G180)/G180</f>
        <v>0.18139534883720931</v>
      </c>
      <c r="L180" s="109">
        <f>H180-G180</f>
        <v>39</v>
      </c>
    </row>
    <row r="181" spans="1:14" ht="7.5" customHeight="1" x14ac:dyDescent="0.25">
      <c r="A181" s="27"/>
      <c r="B181" s="53"/>
      <c r="C181" s="9"/>
      <c r="D181" s="53"/>
      <c r="E181" s="90"/>
      <c r="F181" s="104"/>
      <c r="G181" s="104"/>
      <c r="H181" s="122"/>
      <c r="I181" s="64"/>
      <c r="J181" s="85"/>
      <c r="K181" s="64"/>
      <c r="L181" s="112"/>
    </row>
    <row r="182" spans="1:14" ht="12.75" customHeight="1" x14ac:dyDescent="0.25">
      <c r="A182" s="27" t="s">
        <v>37</v>
      </c>
      <c r="B182" s="53">
        <v>87</v>
      </c>
      <c r="C182" s="9">
        <v>35</v>
      </c>
      <c r="D182" s="53">
        <v>37</v>
      </c>
      <c r="E182" s="90">
        <v>41</v>
      </c>
      <c r="F182" s="104">
        <v>491</v>
      </c>
      <c r="G182" s="104">
        <v>525</v>
      </c>
      <c r="H182" s="122">
        <v>599</v>
      </c>
      <c r="I182" s="64">
        <f>(E182-D182)/D182</f>
        <v>0.10810810810810811</v>
      </c>
      <c r="J182" s="42">
        <f t="shared" ref="J182:J187" si="160">E182-D182</f>
        <v>4</v>
      </c>
      <c r="K182" s="64">
        <f>(H182-G182)/G182</f>
        <v>0.14095238095238094</v>
      </c>
      <c r="L182" s="112">
        <f t="shared" ref="L182:L187" si="161">H182-G182</f>
        <v>74</v>
      </c>
    </row>
    <row r="183" spans="1:14" x14ac:dyDescent="0.25">
      <c r="A183" s="27" t="s">
        <v>38</v>
      </c>
      <c r="B183" s="53">
        <v>58</v>
      </c>
      <c r="C183" s="9">
        <v>35</v>
      </c>
      <c r="D183" s="53">
        <v>32</v>
      </c>
      <c r="E183" s="90">
        <v>27</v>
      </c>
      <c r="F183" s="104">
        <v>366</v>
      </c>
      <c r="G183" s="104">
        <v>341</v>
      </c>
      <c r="H183" s="122">
        <v>297</v>
      </c>
      <c r="I183" s="77">
        <f>(E183-D183)/D183</f>
        <v>-0.15625</v>
      </c>
      <c r="J183" s="42">
        <f t="shared" si="160"/>
        <v>-5</v>
      </c>
      <c r="K183" s="64">
        <f>(H183-G183)/G183</f>
        <v>-0.12903225806451613</v>
      </c>
      <c r="L183" s="112">
        <f t="shared" si="161"/>
        <v>-44</v>
      </c>
    </row>
    <row r="184" spans="1:14" x14ac:dyDescent="0.25">
      <c r="A184" s="131" t="s">
        <v>184</v>
      </c>
      <c r="B184" s="53">
        <v>0</v>
      </c>
      <c r="C184" s="9">
        <v>2</v>
      </c>
      <c r="D184" s="53">
        <v>0</v>
      </c>
      <c r="E184" s="90">
        <v>0</v>
      </c>
      <c r="F184" s="104">
        <v>24</v>
      </c>
      <c r="G184" s="104">
        <v>0</v>
      </c>
      <c r="H184" s="122">
        <v>0</v>
      </c>
      <c r="I184" s="95" t="s">
        <v>140</v>
      </c>
      <c r="J184" s="85">
        <f t="shared" si="160"/>
        <v>0</v>
      </c>
      <c r="K184" s="95" t="s">
        <v>140</v>
      </c>
      <c r="L184" s="112">
        <f t="shared" si="161"/>
        <v>0</v>
      </c>
    </row>
    <row r="185" spans="1:14" x14ac:dyDescent="0.25">
      <c r="A185" s="27" t="s">
        <v>148</v>
      </c>
      <c r="B185" s="53">
        <v>0</v>
      </c>
      <c r="C185" s="9">
        <v>5</v>
      </c>
      <c r="D185" s="53">
        <v>2</v>
      </c>
      <c r="E185" s="90">
        <v>0</v>
      </c>
      <c r="F185" s="104">
        <v>56</v>
      </c>
      <c r="G185" s="104">
        <v>29</v>
      </c>
      <c r="H185" s="122">
        <v>0</v>
      </c>
      <c r="I185" s="95" t="s">
        <v>140</v>
      </c>
      <c r="J185" s="85">
        <f t="shared" ref="J185" si="162">E185-D185</f>
        <v>-2</v>
      </c>
      <c r="K185" s="95" t="s">
        <v>140</v>
      </c>
      <c r="L185" s="112">
        <f t="shared" ref="L185" si="163">H185-G185</f>
        <v>-29</v>
      </c>
    </row>
    <row r="186" spans="1:14" ht="12.75" customHeight="1" x14ac:dyDescent="0.25">
      <c r="A186" s="27" t="s">
        <v>149</v>
      </c>
      <c r="B186" s="53">
        <v>0</v>
      </c>
      <c r="C186" s="9">
        <v>0</v>
      </c>
      <c r="D186" s="53">
        <v>0</v>
      </c>
      <c r="E186" s="90">
        <v>0</v>
      </c>
      <c r="F186" s="104">
        <v>0</v>
      </c>
      <c r="G186" s="104">
        <v>0</v>
      </c>
      <c r="H186" s="122">
        <v>0</v>
      </c>
      <c r="I186" s="99" t="s">
        <v>140</v>
      </c>
      <c r="J186" s="42">
        <f t="shared" si="160"/>
        <v>0</v>
      </c>
      <c r="K186" s="64" t="s">
        <v>140</v>
      </c>
      <c r="L186" s="112">
        <f t="shared" si="161"/>
        <v>0</v>
      </c>
      <c r="N186" s="124"/>
    </row>
    <row r="187" spans="1:14" x14ac:dyDescent="0.25">
      <c r="A187" s="47" t="s">
        <v>108</v>
      </c>
      <c r="B187" s="48">
        <f t="shared" ref="B187:E187" si="164">SUM(B182:B186)</f>
        <v>145</v>
      </c>
      <c r="C187" s="48">
        <f t="shared" ref="C187" si="165">SUM(C182:C186)</f>
        <v>77</v>
      </c>
      <c r="D187" s="48">
        <f t="shared" ref="D187" si="166">SUM(D182:D186)</f>
        <v>71</v>
      </c>
      <c r="E187" s="41">
        <f t="shared" si="164"/>
        <v>68</v>
      </c>
      <c r="F187" s="108">
        <f t="shared" ref="F187:G187" si="167">SUM(F182:F186)</f>
        <v>937</v>
      </c>
      <c r="G187" s="108">
        <f t="shared" si="167"/>
        <v>895</v>
      </c>
      <c r="H187" s="109">
        <f t="shared" ref="H187" si="168">SUM(H182:H186)</f>
        <v>896</v>
      </c>
      <c r="I187" s="64">
        <f>(E187-D187)/D187</f>
        <v>-4.2253521126760563E-2</v>
      </c>
      <c r="J187" s="41">
        <f t="shared" si="160"/>
        <v>-3</v>
      </c>
      <c r="K187" s="57">
        <f>(H187-G187)/G187</f>
        <v>1.1173184357541898E-3</v>
      </c>
      <c r="L187" s="109">
        <f t="shared" si="161"/>
        <v>1</v>
      </c>
      <c r="M187" s="93"/>
    </row>
    <row r="188" spans="1:14" ht="7.5" customHeight="1" x14ac:dyDescent="0.25">
      <c r="A188" s="47"/>
      <c r="B188" s="9"/>
      <c r="C188" s="9"/>
      <c r="D188" s="9"/>
      <c r="E188" s="85"/>
      <c r="F188" s="111"/>
      <c r="G188" s="111"/>
      <c r="H188" s="112"/>
      <c r="I188" s="64"/>
      <c r="J188" s="42"/>
      <c r="K188" s="64"/>
      <c r="L188" s="112"/>
      <c r="M188" s="93"/>
    </row>
    <row r="189" spans="1:14" ht="12.75" customHeight="1" x14ac:dyDescent="0.25">
      <c r="A189" s="132" t="s">
        <v>177</v>
      </c>
      <c r="B189" s="9">
        <v>0</v>
      </c>
      <c r="C189" s="9">
        <v>38</v>
      </c>
      <c r="D189" s="9">
        <v>22</v>
      </c>
      <c r="E189" s="85">
        <v>37</v>
      </c>
      <c r="F189" s="111">
        <v>468</v>
      </c>
      <c r="G189" s="111">
        <v>295</v>
      </c>
      <c r="H189" s="112">
        <v>504</v>
      </c>
      <c r="I189" s="64">
        <f>(E189-D189)/D189</f>
        <v>0.68181818181818177</v>
      </c>
      <c r="J189" s="42">
        <f>E189-D189</f>
        <v>15</v>
      </c>
      <c r="K189" s="64">
        <f>(H189-G189)/G189</f>
        <v>0.70847457627118648</v>
      </c>
      <c r="L189" s="112">
        <f>H189-G189</f>
        <v>209</v>
      </c>
      <c r="M189" s="93"/>
    </row>
    <row r="190" spans="1:14" ht="7.5" customHeight="1" x14ac:dyDescent="0.25">
      <c r="A190" s="47"/>
      <c r="B190" s="9"/>
      <c r="C190" s="9"/>
      <c r="D190" s="9"/>
      <c r="E190" s="85"/>
      <c r="F190" s="111"/>
      <c r="G190" s="111"/>
      <c r="H190" s="112"/>
      <c r="I190" s="64"/>
      <c r="J190" s="85"/>
      <c r="K190" s="64"/>
      <c r="L190" s="112"/>
      <c r="M190" s="93"/>
    </row>
    <row r="191" spans="1:14" x14ac:dyDescent="0.25">
      <c r="A191" s="27" t="s">
        <v>45</v>
      </c>
      <c r="B191" s="53">
        <v>115</v>
      </c>
      <c r="C191" s="9">
        <v>44</v>
      </c>
      <c r="D191" s="53">
        <v>46</v>
      </c>
      <c r="E191" s="90">
        <v>45</v>
      </c>
      <c r="F191" s="104">
        <v>576</v>
      </c>
      <c r="G191" s="104">
        <v>599</v>
      </c>
      <c r="H191" s="122">
        <v>612</v>
      </c>
      <c r="I191" s="64">
        <f>(E191-D191)/D191</f>
        <v>-2.1739130434782608E-2</v>
      </c>
      <c r="J191" s="42">
        <f>E191-D191</f>
        <v>-1</v>
      </c>
      <c r="K191" s="64">
        <f>(H191-G191)/G191</f>
        <v>2.1702838063439065E-2</v>
      </c>
      <c r="L191" s="112">
        <f t="shared" ref="L191:L193" si="169">H191-G191</f>
        <v>13</v>
      </c>
    </row>
    <row r="192" spans="1:14" x14ac:dyDescent="0.25">
      <c r="A192" s="27" t="s">
        <v>46</v>
      </c>
      <c r="B192" s="53">
        <v>38</v>
      </c>
      <c r="C192" s="9">
        <v>37</v>
      </c>
      <c r="D192" s="53">
        <v>32</v>
      </c>
      <c r="E192" s="90">
        <v>42</v>
      </c>
      <c r="F192" s="104">
        <v>312</v>
      </c>
      <c r="G192" s="104">
        <v>309</v>
      </c>
      <c r="H192" s="122">
        <v>411</v>
      </c>
      <c r="I192" s="99">
        <f>(E192-D192)/D192</f>
        <v>0.3125</v>
      </c>
      <c r="J192" s="42">
        <f>E192-D192</f>
        <v>10</v>
      </c>
      <c r="K192" s="64">
        <f>(H192-G192)/G192</f>
        <v>0.3300970873786408</v>
      </c>
      <c r="L192" s="112">
        <f t="shared" si="169"/>
        <v>102</v>
      </c>
    </row>
    <row r="193" spans="1:13" x14ac:dyDescent="0.25">
      <c r="A193" s="47" t="s">
        <v>109</v>
      </c>
      <c r="B193" s="48">
        <f t="shared" ref="B193" si="170">SUM(B191:B192)</f>
        <v>153</v>
      </c>
      <c r="C193" s="48">
        <f t="shared" ref="C193" si="171">SUM(C191:C192)</f>
        <v>81</v>
      </c>
      <c r="D193" s="48">
        <f t="shared" ref="D193:G193" si="172">SUM(D191:D192)</f>
        <v>78</v>
      </c>
      <c r="E193" s="41">
        <f t="shared" si="172"/>
        <v>87</v>
      </c>
      <c r="F193" s="108">
        <f t="shared" si="172"/>
        <v>888</v>
      </c>
      <c r="G193" s="108">
        <f t="shared" si="172"/>
        <v>908</v>
      </c>
      <c r="H193" s="109">
        <f t="shared" ref="H193" si="173">SUM(H191:H192)</f>
        <v>1023</v>
      </c>
      <c r="I193" s="75">
        <f>(E193-D193)/D193</f>
        <v>0.11538461538461539</v>
      </c>
      <c r="J193" s="41">
        <f>E193-D193</f>
        <v>9</v>
      </c>
      <c r="K193" s="57">
        <f>(H193-G193)/G193</f>
        <v>0.12665198237885464</v>
      </c>
      <c r="L193" s="109">
        <f t="shared" si="169"/>
        <v>115</v>
      </c>
      <c r="M193" s="93"/>
    </row>
    <row r="194" spans="1:13" ht="7.5" customHeight="1" x14ac:dyDescent="0.25">
      <c r="A194" s="27"/>
      <c r="B194" s="53"/>
      <c r="C194" s="9"/>
      <c r="D194" s="53"/>
      <c r="E194" s="90"/>
      <c r="F194" s="104"/>
      <c r="G194" s="104"/>
      <c r="H194" s="122"/>
      <c r="I194" s="64"/>
      <c r="J194" s="42"/>
      <c r="K194" s="64"/>
      <c r="L194" s="112"/>
    </row>
    <row r="195" spans="1:13" x14ac:dyDescent="0.25">
      <c r="A195" s="27" t="s">
        <v>72</v>
      </c>
      <c r="B195" s="53">
        <v>71</v>
      </c>
      <c r="C195" s="9">
        <v>41</v>
      </c>
      <c r="D195" s="53">
        <v>37</v>
      </c>
      <c r="E195" s="90">
        <v>33</v>
      </c>
      <c r="F195" s="104">
        <v>519</v>
      </c>
      <c r="G195" s="104">
        <v>466</v>
      </c>
      <c r="H195" s="122">
        <v>399</v>
      </c>
      <c r="I195" s="64">
        <f>(E195-D195)/D195</f>
        <v>-0.10810810810810811</v>
      </c>
      <c r="J195" s="42">
        <f>E195-D195</f>
        <v>-4</v>
      </c>
      <c r="K195" s="64">
        <f>(H195-G195)/G195</f>
        <v>-0.14377682403433475</v>
      </c>
      <c r="L195" s="112">
        <f t="shared" ref="L195:L198" si="174">H195-G195</f>
        <v>-67</v>
      </c>
    </row>
    <row r="196" spans="1:13" x14ac:dyDescent="0.25">
      <c r="A196" s="27" t="s">
        <v>122</v>
      </c>
      <c r="B196" s="53">
        <v>3</v>
      </c>
      <c r="C196" s="9">
        <v>0</v>
      </c>
      <c r="D196" s="53">
        <v>0</v>
      </c>
      <c r="E196" s="90">
        <v>0</v>
      </c>
      <c r="F196" s="113">
        <v>0</v>
      </c>
      <c r="G196" s="113">
        <v>0</v>
      </c>
      <c r="H196" s="112">
        <v>0</v>
      </c>
      <c r="I196" s="95" t="s">
        <v>140</v>
      </c>
      <c r="J196" s="85">
        <f>E196-D196</f>
        <v>0</v>
      </c>
      <c r="K196" s="95" t="s">
        <v>140</v>
      </c>
      <c r="L196" s="112">
        <f t="shared" si="174"/>
        <v>0</v>
      </c>
    </row>
    <row r="197" spans="1:13" x14ac:dyDescent="0.25">
      <c r="A197" s="27" t="s">
        <v>123</v>
      </c>
      <c r="B197" s="53">
        <v>3</v>
      </c>
      <c r="C197" s="9">
        <v>0</v>
      </c>
      <c r="D197" s="53">
        <v>0</v>
      </c>
      <c r="E197" s="90">
        <v>0</v>
      </c>
      <c r="F197" s="113">
        <v>0</v>
      </c>
      <c r="G197" s="114">
        <v>0</v>
      </c>
      <c r="H197" s="112">
        <v>0</v>
      </c>
      <c r="I197" s="99" t="s">
        <v>140</v>
      </c>
      <c r="J197" s="85">
        <f>E197-D197</f>
        <v>0</v>
      </c>
      <c r="K197" s="95" t="s">
        <v>140</v>
      </c>
      <c r="L197" s="112">
        <f t="shared" si="174"/>
        <v>0</v>
      </c>
    </row>
    <row r="198" spans="1:13" x14ac:dyDescent="0.25">
      <c r="A198" s="47" t="s">
        <v>115</v>
      </c>
      <c r="B198" s="45">
        <f t="shared" ref="B198" si="175">SUM(B195:B197)</f>
        <v>77</v>
      </c>
      <c r="C198" s="45">
        <f t="shared" ref="C198" si="176">SUM(C195:C197)</f>
        <v>41</v>
      </c>
      <c r="D198" s="45">
        <f t="shared" ref="D198:G198" si="177">SUM(D195:D197)</f>
        <v>37</v>
      </c>
      <c r="E198" s="56">
        <f t="shared" si="177"/>
        <v>33</v>
      </c>
      <c r="F198" s="106">
        <f t="shared" si="177"/>
        <v>519</v>
      </c>
      <c r="G198" s="111">
        <f t="shared" si="177"/>
        <v>466</v>
      </c>
      <c r="H198" s="107">
        <f t="shared" ref="H198" si="178">SUM(H195:H197)</f>
        <v>399</v>
      </c>
      <c r="I198" s="64">
        <f>(E198-D198)/D198</f>
        <v>-0.10810810810810811</v>
      </c>
      <c r="J198" s="41">
        <f>E198-D198</f>
        <v>-4</v>
      </c>
      <c r="K198" s="57">
        <f>(H198-G198)/G198</f>
        <v>-0.14377682403433475</v>
      </c>
      <c r="L198" s="109">
        <f t="shared" si="174"/>
        <v>-67</v>
      </c>
      <c r="M198" s="93"/>
    </row>
    <row r="199" spans="1:13" ht="7.5" customHeight="1" x14ac:dyDescent="0.25">
      <c r="A199" s="27"/>
      <c r="B199" s="53"/>
      <c r="C199" s="9"/>
      <c r="D199" s="53"/>
      <c r="E199" s="90"/>
      <c r="F199" s="113"/>
      <c r="G199" s="113"/>
      <c r="H199" s="112"/>
      <c r="I199" s="64"/>
      <c r="J199" s="42"/>
      <c r="K199" s="64"/>
      <c r="L199" s="112"/>
    </row>
    <row r="200" spans="1:13" x14ac:dyDescent="0.25">
      <c r="A200" s="27" t="s">
        <v>48</v>
      </c>
      <c r="B200" s="53">
        <v>57</v>
      </c>
      <c r="C200" s="9">
        <v>23</v>
      </c>
      <c r="D200" s="53">
        <v>25</v>
      </c>
      <c r="E200" s="90">
        <v>19</v>
      </c>
      <c r="F200" s="104">
        <v>262</v>
      </c>
      <c r="G200" s="104">
        <v>279</v>
      </c>
      <c r="H200" s="122">
        <v>242</v>
      </c>
      <c r="I200" s="64">
        <f>(E200-D200)/D200</f>
        <v>-0.24</v>
      </c>
      <c r="J200" s="42">
        <f>E200-D200</f>
        <v>-6</v>
      </c>
      <c r="K200" s="64">
        <f>(H200-G200)/G200</f>
        <v>-0.13261648745519714</v>
      </c>
      <c r="L200" s="112">
        <f t="shared" ref="L200:L202" si="179">H200-G200</f>
        <v>-37</v>
      </c>
    </row>
    <row r="201" spans="1:13" x14ac:dyDescent="0.25">
      <c r="A201" s="27" t="s">
        <v>49</v>
      </c>
      <c r="B201" s="53">
        <v>111</v>
      </c>
      <c r="C201" s="9">
        <v>39</v>
      </c>
      <c r="D201" s="53">
        <v>29</v>
      </c>
      <c r="E201" s="90">
        <v>33</v>
      </c>
      <c r="F201" s="104">
        <v>322</v>
      </c>
      <c r="G201" s="110">
        <v>228</v>
      </c>
      <c r="H201" s="122">
        <v>326</v>
      </c>
      <c r="I201" s="99">
        <f>(E201-D201)/D201</f>
        <v>0.13793103448275862</v>
      </c>
      <c r="J201" s="42">
        <f>E201-D201</f>
        <v>4</v>
      </c>
      <c r="K201" s="64">
        <f>(H201-G201)/G201</f>
        <v>0.42982456140350878</v>
      </c>
      <c r="L201" s="112">
        <f t="shared" si="179"/>
        <v>98</v>
      </c>
    </row>
    <row r="202" spans="1:13" x14ac:dyDescent="0.25">
      <c r="A202" s="47" t="s">
        <v>110</v>
      </c>
      <c r="B202" s="45">
        <f t="shared" ref="B202" si="180">SUM(B200:B201)</f>
        <v>168</v>
      </c>
      <c r="C202" s="45">
        <f t="shared" ref="C202" si="181">SUM(C200:C201)</f>
        <v>62</v>
      </c>
      <c r="D202" s="45">
        <f t="shared" ref="D202:G202" si="182">SUM(D200:D201)</f>
        <v>54</v>
      </c>
      <c r="E202" s="56">
        <f t="shared" si="182"/>
        <v>52</v>
      </c>
      <c r="F202" s="106">
        <f t="shared" si="182"/>
        <v>584</v>
      </c>
      <c r="G202" s="111">
        <f t="shared" si="182"/>
        <v>507</v>
      </c>
      <c r="H202" s="107">
        <f t="shared" ref="H202" si="183">SUM(H200:H201)</f>
        <v>568</v>
      </c>
      <c r="I202" s="64">
        <f>(E202-D202)/D202</f>
        <v>-3.7037037037037035E-2</v>
      </c>
      <c r="J202" s="41">
        <f>E202-D202</f>
        <v>-2</v>
      </c>
      <c r="K202" s="57">
        <f>(H202-G202)/G202</f>
        <v>0.1203155818540434</v>
      </c>
      <c r="L202" s="109">
        <f t="shared" si="179"/>
        <v>61</v>
      </c>
      <c r="M202" s="93"/>
    </row>
    <row r="203" spans="1:13" ht="7.5" customHeight="1" x14ac:dyDescent="0.25">
      <c r="A203" s="27"/>
      <c r="B203" s="53"/>
      <c r="C203" s="9"/>
      <c r="D203" s="53"/>
      <c r="E203" s="90"/>
      <c r="F203" s="104"/>
      <c r="G203" s="104"/>
      <c r="H203" s="122"/>
      <c r="I203" s="64"/>
      <c r="J203" s="42"/>
      <c r="K203" s="64"/>
      <c r="L203" s="112"/>
    </row>
    <row r="204" spans="1:13" x14ac:dyDescent="0.25">
      <c r="A204" s="27" t="s">
        <v>7</v>
      </c>
      <c r="B204" s="53">
        <v>77</v>
      </c>
      <c r="C204" s="9">
        <v>2</v>
      </c>
      <c r="D204" s="53">
        <v>1</v>
      </c>
      <c r="E204" s="90">
        <v>1</v>
      </c>
      <c r="F204" s="104">
        <v>19</v>
      </c>
      <c r="G204" s="104">
        <v>7</v>
      </c>
      <c r="H204" s="122">
        <v>7</v>
      </c>
      <c r="I204" s="64">
        <f>(E204-D204)/D204</f>
        <v>0</v>
      </c>
      <c r="J204" s="42">
        <f>E204-D204</f>
        <v>0</v>
      </c>
      <c r="K204" s="64">
        <f>(H204-G204)/G204</f>
        <v>0</v>
      </c>
      <c r="L204" s="112">
        <f>H204-G204</f>
        <v>0</v>
      </c>
    </row>
    <row r="205" spans="1:13" ht="7.5" customHeight="1" x14ac:dyDescent="0.25">
      <c r="A205" s="27"/>
      <c r="B205" s="53"/>
      <c r="C205" s="9"/>
      <c r="D205" s="53"/>
      <c r="E205" s="90"/>
      <c r="F205" s="104"/>
      <c r="G205" s="104"/>
      <c r="H205" s="122"/>
      <c r="I205" s="64"/>
      <c r="J205" s="42"/>
      <c r="K205" s="64"/>
      <c r="L205" s="112"/>
    </row>
    <row r="206" spans="1:13" x14ac:dyDescent="0.25">
      <c r="A206" s="27" t="s">
        <v>57</v>
      </c>
      <c r="B206" s="53">
        <v>30</v>
      </c>
      <c r="C206" s="9">
        <v>16</v>
      </c>
      <c r="D206" s="53">
        <v>17</v>
      </c>
      <c r="E206" s="90">
        <v>16</v>
      </c>
      <c r="F206" s="104">
        <v>199</v>
      </c>
      <c r="G206" s="104">
        <v>217</v>
      </c>
      <c r="H206" s="122">
        <v>245</v>
      </c>
      <c r="I206" s="64">
        <f>(E206-D206)/D206</f>
        <v>-5.8823529411764705E-2</v>
      </c>
      <c r="J206" s="42">
        <f>E206-D206</f>
        <v>-1</v>
      </c>
      <c r="K206" s="64">
        <f>(H206-G206)/G206</f>
        <v>0.12903225806451613</v>
      </c>
      <c r="L206" s="112">
        <f t="shared" ref="L206:L208" si="184">H206-G206</f>
        <v>28</v>
      </c>
    </row>
    <row r="207" spans="1:13" x14ac:dyDescent="0.25">
      <c r="A207" s="27" t="s">
        <v>58</v>
      </c>
      <c r="B207" s="53">
        <v>107</v>
      </c>
      <c r="C207" s="9">
        <v>68</v>
      </c>
      <c r="D207" s="53">
        <v>52</v>
      </c>
      <c r="E207" s="90">
        <v>49</v>
      </c>
      <c r="F207" s="104">
        <v>514</v>
      </c>
      <c r="G207" s="110">
        <v>396</v>
      </c>
      <c r="H207" s="122">
        <v>387</v>
      </c>
      <c r="I207" s="99">
        <f>(E207-D207)/D207</f>
        <v>-5.7692307692307696E-2</v>
      </c>
      <c r="J207" s="42">
        <f>E207-D207</f>
        <v>-3</v>
      </c>
      <c r="K207" s="64">
        <f>(H207-G207)/G207</f>
        <v>-2.2727272727272728E-2</v>
      </c>
      <c r="L207" s="112">
        <f t="shared" si="184"/>
        <v>-9</v>
      </c>
    </row>
    <row r="208" spans="1:13" x14ac:dyDescent="0.25">
      <c r="A208" s="47" t="s">
        <v>111</v>
      </c>
      <c r="B208" s="45">
        <f t="shared" ref="B208" si="185">SUM(B206:B207)</f>
        <v>137</v>
      </c>
      <c r="C208" s="45">
        <f t="shared" ref="C208" si="186">SUM(C206:C207)</f>
        <v>84</v>
      </c>
      <c r="D208" s="45">
        <f t="shared" ref="D208:G208" si="187">SUM(D206:D207)</f>
        <v>69</v>
      </c>
      <c r="E208" s="56">
        <f t="shared" si="187"/>
        <v>65</v>
      </c>
      <c r="F208" s="106">
        <f t="shared" si="187"/>
        <v>713</v>
      </c>
      <c r="G208" s="111">
        <f t="shared" si="187"/>
        <v>613</v>
      </c>
      <c r="H208" s="107">
        <f t="shared" ref="H208" si="188">SUM(H206:H207)</f>
        <v>632</v>
      </c>
      <c r="I208" s="64">
        <f>(E208-D208)/D208</f>
        <v>-5.7971014492753624E-2</v>
      </c>
      <c r="J208" s="41">
        <f>E208-D208</f>
        <v>-4</v>
      </c>
      <c r="K208" s="57">
        <f>(H208-G208)/G208</f>
        <v>3.0995106035889071E-2</v>
      </c>
      <c r="L208" s="109">
        <f t="shared" si="184"/>
        <v>19</v>
      </c>
      <c r="M208" s="93"/>
    </row>
    <row r="209" spans="1:16" ht="7.5" customHeight="1" x14ac:dyDescent="0.25">
      <c r="A209" s="27"/>
      <c r="B209" s="53"/>
      <c r="C209" s="9"/>
      <c r="D209" s="53"/>
      <c r="E209" s="90"/>
      <c r="F209" s="104"/>
      <c r="G209" s="104"/>
      <c r="H209" s="122"/>
      <c r="I209" s="64"/>
      <c r="J209" s="42"/>
      <c r="K209" s="64"/>
      <c r="L209" s="112"/>
    </row>
    <row r="210" spans="1:16" x14ac:dyDescent="0.25">
      <c r="A210" s="27" t="s">
        <v>42</v>
      </c>
      <c r="B210" s="53">
        <v>7</v>
      </c>
      <c r="C210" s="9">
        <v>5</v>
      </c>
      <c r="D210" s="53">
        <v>7</v>
      </c>
      <c r="E210" s="90">
        <v>4</v>
      </c>
      <c r="F210" s="104">
        <v>73</v>
      </c>
      <c r="G210" s="104">
        <v>99</v>
      </c>
      <c r="H210" s="122">
        <v>61</v>
      </c>
      <c r="I210" s="64">
        <f>(E210-D210)/D210</f>
        <v>-0.42857142857142855</v>
      </c>
      <c r="J210" s="42">
        <f>E210-D210</f>
        <v>-3</v>
      </c>
      <c r="K210" s="64">
        <f>(H210-G210)/G210</f>
        <v>-0.38383838383838381</v>
      </c>
      <c r="L210" s="112">
        <f t="shared" ref="L210:L212" si="189">H210-G210</f>
        <v>-38</v>
      </c>
    </row>
    <row r="211" spans="1:16" x14ac:dyDescent="0.25">
      <c r="A211" s="27" t="s">
        <v>43</v>
      </c>
      <c r="B211" s="53">
        <v>24</v>
      </c>
      <c r="C211" s="9">
        <v>17</v>
      </c>
      <c r="D211" s="53">
        <v>15</v>
      </c>
      <c r="E211" s="90">
        <v>16</v>
      </c>
      <c r="F211" s="104">
        <v>163</v>
      </c>
      <c r="G211" s="104">
        <v>152</v>
      </c>
      <c r="H211" s="122">
        <v>143</v>
      </c>
      <c r="I211" s="99">
        <f>(E211-D211)/D211</f>
        <v>6.6666666666666666E-2</v>
      </c>
      <c r="J211" s="42">
        <f>E211-D211</f>
        <v>1</v>
      </c>
      <c r="K211" s="64">
        <f>(H211-G211)/G211</f>
        <v>-5.921052631578947E-2</v>
      </c>
      <c r="L211" s="112">
        <f t="shared" si="189"/>
        <v>-9</v>
      </c>
    </row>
    <row r="212" spans="1:16" x14ac:dyDescent="0.25">
      <c r="A212" s="47" t="s">
        <v>112</v>
      </c>
      <c r="B212" s="48">
        <f t="shared" ref="B212" si="190">SUM(B210:B211)</f>
        <v>31</v>
      </c>
      <c r="C212" s="48">
        <f t="shared" ref="C212" si="191">SUM(C210:C211)</f>
        <v>22</v>
      </c>
      <c r="D212" s="48">
        <f t="shared" ref="D212:G212" si="192">SUM(D210:D211)</f>
        <v>22</v>
      </c>
      <c r="E212" s="41">
        <f t="shared" si="192"/>
        <v>20</v>
      </c>
      <c r="F212" s="108">
        <f t="shared" si="192"/>
        <v>236</v>
      </c>
      <c r="G212" s="108">
        <f t="shared" si="192"/>
        <v>251</v>
      </c>
      <c r="H212" s="109">
        <f t="shared" ref="H212" si="193">SUM(H210:H211)</f>
        <v>204</v>
      </c>
      <c r="I212" s="64">
        <f>(E212-D212)/D212</f>
        <v>-9.0909090909090912E-2</v>
      </c>
      <c r="J212" s="41">
        <f>E212-D212</f>
        <v>-2</v>
      </c>
      <c r="K212" s="57">
        <f>(H212-G212)/G212</f>
        <v>-0.18725099601593626</v>
      </c>
      <c r="L212" s="109">
        <f t="shared" si="189"/>
        <v>-47</v>
      </c>
      <c r="M212" s="93"/>
    </row>
    <row r="213" spans="1:16" ht="7.5" customHeight="1" x14ac:dyDescent="0.25">
      <c r="A213" s="27"/>
      <c r="B213" s="53"/>
      <c r="C213" s="9"/>
      <c r="D213" s="53"/>
      <c r="E213" s="90"/>
      <c r="F213" s="104"/>
      <c r="G213" s="104"/>
      <c r="H213" s="122"/>
      <c r="I213" s="64"/>
      <c r="J213" s="42"/>
      <c r="K213" s="64"/>
      <c r="L213" s="112"/>
    </row>
    <row r="214" spans="1:16" x14ac:dyDescent="0.25">
      <c r="A214" s="27" t="s">
        <v>139</v>
      </c>
      <c r="B214" s="53">
        <v>96</v>
      </c>
      <c r="C214" s="9">
        <v>74</v>
      </c>
      <c r="D214" s="53">
        <v>65</v>
      </c>
      <c r="E214" s="90">
        <v>64</v>
      </c>
      <c r="F214" s="104">
        <v>1007</v>
      </c>
      <c r="G214" s="104">
        <v>894</v>
      </c>
      <c r="H214" s="122">
        <v>882</v>
      </c>
      <c r="I214" s="64">
        <f>(E214-D214)/D214</f>
        <v>-1.5384615384615385E-2</v>
      </c>
      <c r="J214" s="42">
        <f>E214-D214</f>
        <v>-1</v>
      </c>
      <c r="K214" s="64">
        <f>(H214-G214)/G214</f>
        <v>-1.3422818791946308E-2</v>
      </c>
      <c r="L214" s="112">
        <f>H214-G214</f>
        <v>-12</v>
      </c>
    </row>
    <row r="215" spans="1:16" ht="12.75" customHeight="1" x14ac:dyDescent="0.25">
      <c r="A215" s="131" t="s">
        <v>187</v>
      </c>
      <c r="B215" s="53">
        <v>96</v>
      </c>
      <c r="C215" s="9">
        <v>9</v>
      </c>
      <c r="D215" s="53">
        <v>8</v>
      </c>
      <c r="E215" s="90">
        <v>16</v>
      </c>
      <c r="F215" s="104">
        <v>82</v>
      </c>
      <c r="G215" s="104">
        <v>84</v>
      </c>
      <c r="H215" s="122">
        <v>160</v>
      </c>
      <c r="I215" s="64">
        <f>(E215-D215)/D215</f>
        <v>1</v>
      </c>
      <c r="J215" s="42">
        <f>E215-D215</f>
        <v>8</v>
      </c>
      <c r="K215" s="64">
        <f>(H215-G215)/G215</f>
        <v>0.90476190476190477</v>
      </c>
      <c r="L215" s="112">
        <f>H215-G215</f>
        <v>76</v>
      </c>
      <c r="M215" s="124"/>
      <c r="O215" s="92"/>
      <c r="P215" s="92"/>
    </row>
    <row r="216" spans="1:16" x14ac:dyDescent="0.25">
      <c r="A216" s="131" t="s">
        <v>214</v>
      </c>
      <c r="B216" s="53"/>
      <c r="C216" s="9">
        <v>4</v>
      </c>
      <c r="D216" s="53">
        <v>3</v>
      </c>
      <c r="E216" s="90">
        <v>3</v>
      </c>
      <c r="F216" s="104">
        <v>57</v>
      </c>
      <c r="G216" s="104">
        <v>30</v>
      </c>
      <c r="H216" s="122">
        <v>41</v>
      </c>
      <c r="I216" s="99">
        <f>(E216-D216)/D216</f>
        <v>0</v>
      </c>
      <c r="J216" s="42">
        <f>E216-D216</f>
        <v>0</v>
      </c>
      <c r="K216" s="64">
        <f>(H216-G216)/G216</f>
        <v>0.36666666666666664</v>
      </c>
      <c r="L216" s="112">
        <f t="shared" ref="L216" si="194">H216-G216</f>
        <v>11</v>
      </c>
    </row>
    <row r="217" spans="1:16" x14ac:dyDescent="0.25">
      <c r="A217" s="159" t="s">
        <v>138</v>
      </c>
      <c r="B217" s="53"/>
      <c r="C217" s="48">
        <f t="shared" ref="C217" si="195">SUM(C214:C216)</f>
        <v>87</v>
      </c>
      <c r="D217" s="48">
        <f t="shared" ref="D217" si="196">SUM(D214:D216)</f>
        <v>76</v>
      </c>
      <c r="E217" s="41">
        <f t="shared" ref="E217:H217" si="197">SUM(E214:E216)</f>
        <v>83</v>
      </c>
      <c r="F217" s="108">
        <f t="shared" si="197"/>
        <v>1146</v>
      </c>
      <c r="G217" s="108">
        <f t="shared" ref="G217" si="198">SUM(G214:G216)</f>
        <v>1008</v>
      </c>
      <c r="H217" s="109">
        <f t="shared" si="197"/>
        <v>1083</v>
      </c>
      <c r="I217" s="64">
        <f>(E217-D217)/D217</f>
        <v>9.2105263157894732E-2</v>
      </c>
      <c r="J217" s="41">
        <f>E217-D217</f>
        <v>7</v>
      </c>
      <c r="K217" s="57">
        <f>(H217-G217)/G217</f>
        <v>7.4404761904761904E-2</v>
      </c>
      <c r="L217" s="109">
        <f t="shared" ref="L217" si="199">H217-G217</f>
        <v>75</v>
      </c>
    </row>
    <row r="218" spans="1:16" ht="7.5" customHeight="1" x14ac:dyDescent="0.25">
      <c r="A218" s="27"/>
      <c r="B218" s="53"/>
      <c r="C218" s="9"/>
      <c r="D218" s="53"/>
      <c r="E218" s="90"/>
      <c r="F218" s="104"/>
      <c r="G218" s="104"/>
      <c r="H218" s="122"/>
      <c r="I218" s="64"/>
      <c r="J218" s="42"/>
      <c r="K218" s="64"/>
      <c r="L218" s="112"/>
    </row>
    <row r="219" spans="1:16" ht="12.75" customHeight="1" x14ac:dyDescent="0.25">
      <c r="A219" s="132" t="s">
        <v>222</v>
      </c>
      <c r="B219" s="53"/>
      <c r="C219" s="9">
        <v>12</v>
      </c>
      <c r="D219" s="9">
        <v>9</v>
      </c>
      <c r="E219" s="85">
        <v>5</v>
      </c>
      <c r="F219" s="111">
        <v>159</v>
      </c>
      <c r="G219" s="111">
        <v>135</v>
      </c>
      <c r="H219" s="112">
        <v>68</v>
      </c>
      <c r="I219" s="64">
        <f>(E219-D219)/D219</f>
        <v>-0.44444444444444442</v>
      </c>
      <c r="J219" s="42">
        <f>E219-D219</f>
        <v>-4</v>
      </c>
      <c r="K219" s="64">
        <f>(H219-G219)/G219</f>
        <v>-0.49629629629629629</v>
      </c>
      <c r="L219" s="112">
        <f>H219-G219</f>
        <v>-67</v>
      </c>
    </row>
    <row r="220" spans="1:16" ht="12.75" customHeight="1" x14ac:dyDescent="0.25">
      <c r="A220" s="132" t="s">
        <v>228</v>
      </c>
      <c r="B220" s="53"/>
      <c r="C220" s="9">
        <v>1</v>
      </c>
      <c r="D220" s="9">
        <v>0</v>
      </c>
      <c r="E220" s="85">
        <v>0</v>
      </c>
      <c r="F220" s="111">
        <v>8</v>
      </c>
      <c r="G220" s="111">
        <v>0</v>
      </c>
      <c r="H220" s="112">
        <v>0</v>
      </c>
      <c r="I220" s="64" t="s">
        <v>140</v>
      </c>
      <c r="J220" s="85">
        <f>E220-D220</f>
        <v>0</v>
      </c>
      <c r="K220" s="64" t="s">
        <v>140</v>
      </c>
      <c r="L220" s="112">
        <f t="shared" ref="L220" si="200">H220-G220</f>
        <v>0</v>
      </c>
    </row>
    <row r="221" spans="1:16" ht="12.75" customHeight="1" x14ac:dyDescent="0.25">
      <c r="A221" s="174" t="s">
        <v>227</v>
      </c>
      <c r="B221" s="53"/>
      <c r="C221" s="9">
        <v>1</v>
      </c>
      <c r="D221" s="9">
        <v>6</v>
      </c>
      <c r="E221" s="85">
        <v>6</v>
      </c>
      <c r="F221" s="111">
        <v>16</v>
      </c>
      <c r="G221" s="111">
        <v>89</v>
      </c>
      <c r="H221" s="112">
        <v>86</v>
      </c>
      <c r="I221" s="64">
        <f>(E221-D221)/D221</f>
        <v>0</v>
      </c>
      <c r="J221" s="42">
        <f>E221-D221</f>
        <v>0</v>
      </c>
      <c r="K221" s="64">
        <f>(H221-G221)/G221</f>
        <v>-3.3707865168539325E-2</v>
      </c>
      <c r="L221" s="112">
        <f>H221-G221</f>
        <v>-3</v>
      </c>
    </row>
    <row r="222" spans="1:16" ht="12.75" customHeight="1" x14ac:dyDescent="0.25">
      <c r="A222" s="174" t="s">
        <v>229</v>
      </c>
      <c r="B222" s="53"/>
      <c r="C222" s="9">
        <v>1</v>
      </c>
      <c r="D222" s="53">
        <v>0</v>
      </c>
      <c r="E222" s="90">
        <v>1</v>
      </c>
      <c r="F222" s="113">
        <v>12</v>
      </c>
      <c r="G222" s="113">
        <v>0</v>
      </c>
      <c r="H222" s="112">
        <v>18</v>
      </c>
      <c r="I222" s="98" t="s">
        <v>140</v>
      </c>
      <c r="J222" s="85">
        <f>E222-D222</f>
        <v>1</v>
      </c>
      <c r="K222" s="95" t="s">
        <v>140</v>
      </c>
      <c r="L222" s="112">
        <f t="shared" ref="L222:L223" si="201">H222-G222</f>
        <v>18</v>
      </c>
    </row>
    <row r="223" spans="1:16" ht="12.75" customHeight="1" x14ac:dyDescent="0.25">
      <c r="A223" s="159" t="s">
        <v>226</v>
      </c>
      <c r="B223" s="53"/>
      <c r="C223" s="48">
        <f t="shared" ref="C223" si="202">SUM(C219:C222)</f>
        <v>15</v>
      </c>
      <c r="D223" s="48">
        <f t="shared" ref="D223" si="203">SUM(D219:D222)</f>
        <v>15</v>
      </c>
      <c r="E223" s="41">
        <f t="shared" ref="E223:H223" si="204">SUM(E219:E222)</f>
        <v>12</v>
      </c>
      <c r="F223" s="108">
        <f t="shared" si="204"/>
        <v>195</v>
      </c>
      <c r="G223" s="108">
        <f t="shared" ref="G223" si="205">SUM(G219:G222)</f>
        <v>224</v>
      </c>
      <c r="H223" s="109">
        <f t="shared" si="204"/>
        <v>172</v>
      </c>
      <c r="I223" s="64">
        <f>(E223-D223)/D223</f>
        <v>-0.2</v>
      </c>
      <c r="J223" s="41">
        <f>E223-D223</f>
        <v>-3</v>
      </c>
      <c r="K223" s="57">
        <f>(H223-G223)/G223</f>
        <v>-0.23214285714285715</v>
      </c>
      <c r="L223" s="109">
        <f t="shared" si="201"/>
        <v>-52</v>
      </c>
    </row>
    <row r="224" spans="1:16" ht="7.5" customHeight="1" x14ac:dyDescent="0.25">
      <c r="A224" s="27"/>
      <c r="B224" s="53"/>
      <c r="C224" s="9"/>
      <c r="D224" s="53"/>
      <c r="E224" s="90"/>
      <c r="F224" s="104"/>
      <c r="G224" s="104"/>
      <c r="H224" s="122"/>
      <c r="I224" s="64"/>
      <c r="J224" s="85"/>
      <c r="K224" s="64"/>
      <c r="L224" s="112"/>
    </row>
    <row r="225" spans="1:14" x14ac:dyDescent="0.25">
      <c r="A225" s="27" t="s">
        <v>50</v>
      </c>
      <c r="B225" s="53">
        <v>138</v>
      </c>
      <c r="C225" s="9">
        <v>89</v>
      </c>
      <c r="D225" s="53">
        <v>81</v>
      </c>
      <c r="E225" s="90">
        <v>76</v>
      </c>
      <c r="F225" s="104">
        <v>1187</v>
      </c>
      <c r="G225" s="104">
        <v>1114</v>
      </c>
      <c r="H225" s="122">
        <v>1018</v>
      </c>
      <c r="I225" s="64">
        <f t="shared" ref="I225:I230" si="206">(E225-D225)/D225</f>
        <v>-6.1728395061728392E-2</v>
      </c>
      <c r="J225" s="42">
        <f t="shared" ref="J225:J233" si="207">E225-D225</f>
        <v>-5</v>
      </c>
      <c r="K225" s="64">
        <f t="shared" ref="K225:K230" si="208">(H225-G225)/G225</f>
        <v>-8.6175942549371637E-2</v>
      </c>
      <c r="L225" s="112">
        <f t="shared" ref="L225:L233" si="209">H225-G225</f>
        <v>-96</v>
      </c>
      <c r="N225" s="124"/>
    </row>
    <row r="226" spans="1:14" x14ac:dyDescent="0.25">
      <c r="A226" s="54" t="s">
        <v>51</v>
      </c>
      <c r="B226" s="53">
        <v>60</v>
      </c>
      <c r="C226" s="9">
        <v>37</v>
      </c>
      <c r="D226" s="53">
        <v>40</v>
      </c>
      <c r="E226" s="90">
        <v>27</v>
      </c>
      <c r="F226" s="104">
        <v>515</v>
      </c>
      <c r="G226" s="104">
        <v>554</v>
      </c>
      <c r="H226" s="122">
        <v>367</v>
      </c>
      <c r="I226" s="64">
        <f t="shared" si="206"/>
        <v>-0.32500000000000001</v>
      </c>
      <c r="J226" s="42">
        <f t="shared" si="207"/>
        <v>-13</v>
      </c>
      <c r="K226" s="64">
        <f t="shared" si="208"/>
        <v>-0.33754512635379064</v>
      </c>
      <c r="L226" s="112">
        <f t="shared" si="209"/>
        <v>-187</v>
      </c>
    </row>
    <row r="227" spans="1:14" x14ac:dyDescent="0.25">
      <c r="A227" s="54" t="s">
        <v>52</v>
      </c>
      <c r="B227" s="53">
        <v>9</v>
      </c>
      <c r="C227" s="9">
        <v>5</v>
      </c>
      <c r="D227" s="53">
        <v>5</v>
      </c>
      <c r="E227" s="90">
        <v>7</v>
      </c>
      <c r="F227" s="104">
        <v>56</v>
      </c>
      <c r="G227" s="104">
        <v>69</v>
      </c>
      <c r="H227" s="122">
        <v>93</v>
      </c>
      <c r="I227" s="64">
        <f t="shared" si="206"/>
        <v>0.4</v>
      </c>
      <c r="J227" s="42">
        <f t="shared" si="207"/>
        <v>2</v>
      </c>
      <c r="K227" s="64">
        <f t="shared" si="208"/>
        <v>0.34782608695652173</v>
      </c>
      <c r="L227" s="112">
        <f t="shared" si="209"/>
        <v>24</v>
      </c>
    </row>
    <row r="228" spans="1:14" x14ac:dyDescent="0.25">
      <c r="A228" s="54" t="s">
        <v>53</v>
      </c>
      <c r="B228" s="53">
        <v>54</v>
      </c>
      <c r="C228" s="9">
        <v>4</v>
      </c>
      <c r="D228" s="53">
        <v>6</v>
      </c>
      <c r="E228" s="90">
        <v>10</v>
      </c>
      <c r="F228" s="104">
        <v>57</v>
      </c>
      <c r="G228" s="104">
        <v>94</v>
      </c>
      <c r="H228" s="122">
        <v>153</v>
      </c>
      <c r="I228" s="64">
        <f t="shared" si="206"/>
        <v>0.66666666666666663</v>
      </c>
      <c r="J228" s="42">
        <f t="shared" si="207"/>
        <v>4</v>
      </c>
      <c r="K228" s="64">
        <f t="shared" si="208"/>
        <v>0.62765957446808507</v>
      </c>
      <c r="L228" s="112">
        <f t="shared" si="209"/>
        <v>59</v>
      </c>
    </row>
    <row r="229" spans="1:14" x14ac:dyDescent="0.25">
      <c r="A229" s="54" t="s">
        <v>54</v>
      </c>
      <c r="B229" s="53">
        <v>6</v>
      </c>
      <c r="C229" s="9">
        <v>1</v>
      </c>
      <c r="D229" s="53">
        <v>3</v>
      </c>
      <c r="E229" s="90">
        <v>4</v>
      </c>
      <c r="F229" s="104">
        <v>16</v>
      </c>
      <c r="G229" s="104">
        <v>41</v>
      </c>
      <c r="H229" s="122">
        <v>55</v>
      </c>
      <c r="I229" s="64">
        <f t="shared" si="206"/>
        <v>0.33333333333333331</v>
      </c>
      <c r="J229" s="42">
        <f t="shared" si="207"/>
        <v>1</v>
      </c>
      <c r="K229" s="64">
        <f t="shared" ref="K229" si="210">(H229-G229)/G229</f>
        <v>0.34146341463414637</v>
      </c>
      <c r="L229" s="112">
        <f t="shared" ref="L229" si="211">H229-G229</f>
        <v>14</v>
      </c>
    </row>
    <row r="230" spans="1:14" x14ac:dyDescent="0.25">
      <c r="A230" s="54" t="s">
        <v>55</v>
      </c>
      <c r="B230" s="53">
        <v>20</v>
      </c>
      <c r="C230" s="9">
        <v>49</v>
      </c>
      <c r="D230" s="53">
        <v>54</v>
      </c>
      <c r="E230" s="90">
        <v>48</v>
      </c>
      <c r="F230" s="104">
        <v>657</v>
      </c>
      <c r="G230" s="104">
        <v>759</v>
      </c>
      <c r="H230" s="122">
        <v>684</v>
      </c>
      <c r="I230" s="64">
        <f t="shared" si="206"/>
        <v>-0.1111111111111111</v>
      </c>
      <c r="J230" s="42">
        <f t="shared" si="207"/>
        <v>-6</v>
      </c>
      <c r="K230" s="64">
        <f t="shared" si="208"/>
        <v>-9.8814229249011856E-2</v>
      </c>
      <c r="L230" s="112">
        <f t="shared" si="209"/>
        <v>-75</v>
      </c>
    </row>
    <row r="231" spans="1:14" hidden="1" x14ac:dyDescent="0.25">
      <c r="A231" s="27" t="s">
        <v>56</v>
      </c>
      <c r="B231" s="53">
        <v>0</v>
      </c>
      <c r="C231" s="9">
        <v>0</v>
      </c>
      <c r="D231" s="53">
        <v>0</v>
      </c>
      <c r="E231" s="90">
        <v>0</v>
      </c>
      <c r="F231" s="104">
        <v>0</v>
      </c>
      <c r="G231" s="104">
        <v>0</v>
      </c>
      <c r="H231" s="122">
        <v>0</v>
      </c>
      <c r="I231" s="98" t="s">
        <v>140</v>
      </c>
      <c r="J231" s="42">
        <f t="shared" si="207"/>
        <v>0</v>
      </c>
      <c r="K231" s="94" t="s">
        <v>140</v>
      </c>
      <c r="L231" s="112">
        <f t="shared" si="209"/>
        <v>0</v>
      </c>
    </row>
    <row r="232" spans="1:14" x14ac:dyDescent="0.25">
      <c r="A232" s="174" t="s">
        <v>196</v>
      </c>
      <c r="B232" s="53">
        <v>20</v>
      </c>
      <c r="C232" s="9">
        <v>23</v>
      </c>
      <c r="D232" s="53">
        <v>27</v>
      </c>
      <c r="E232" s="90">
        <v>64</v>
      </c>
      <c r="F232" s="104">
        <v>266</v>
      </c>
      <c r="G232" s="104">
        <v>333</v>
      </c>
      <c r="H232" s="122">
        <v>725</v>
      </c>
      <c r="I232" s="99">
        <f>(E232-D232)/D232</f>
        <v>1.3703703703703705</v>
      </c>
      <c r="J232" s="42">
        <f t="shared" si="207"/>
        <v>37</v>
      </c>
      <c r="K232" s="64">
        <f>(H232-G232)/G232</f>
        <v>1.1771771771771771</v>
      </c>
      <c r="L232" s="112">
        <f t="shared" si="209"/>
        <v>392</v>
      </c>
    </row>
    <row r="233" spans="1:14" x14ac:dyDescent="0.25">
      <c r="A233" s="47" t="s">
        <v>113</v>
      </c>
      <c r="B233" s="48">
        <f t="shared" ref="B233" si="212">SUM(B225:B231)</f>
        <v>287</v>
      </c>
      <c r="C233" s="48">
        <f t="shared" ref="C233:D233" si="213">SUM(C225:C232)</f>
        <v>208</v>
      </c>
      <c r="D233" s="48">
        <f t="shared" si="213"/>
        <v>216</v>
      </c>
      <c r="E233" s="41">
        <f t="shared" ref="E233:H233" si="214">SUM(E225:E232)</f>
        <v>236</v>
      </c>
      <c r="F233" s="108">
        <f t="shared" ref="F233:G233" si="215">SUM(F225:F232)</f>
        <v>2754</v>
      </c>
      <c r="G233" s="108">
        <f t="shared" si="215"/>
        <v>2964</v>
      </c>
      <c r="H233" s="109">
        <f t="shared" si="214"/>
        <v>3095</v>
      </c>
      <c r="I233" s="75">
        <f>(E233-D233)/D233</f>
        <v>9.2592592592592587E-2</v>
      </c>
      <c r="J233" s="41">
        <f t="shared" si="207"/>
        <v>20</v>
      </c>
      <c r="K233" s="57">
        <f>(H233-G233)/G233</f>
        <v>4.4197031039136303E-2</v>
      </c>
      <c r="L233" s="109">
        <f t="shared" si="209"/>
        <v>131</v>
      </c>
      <c r="M233" s="93"/>
    </row>
    <row r="234" spans="1:14" ht="7.5" customHeight="1" x14ac:dyDescent="0.25">
      <c r="A234" s="27"/>
      <c r="B234" s="53"/>
      <c r="C234" s="9"/>
      <c r="D234" s="53"/>
      <c r="E234" s="90"/>
      <c r="F234" s="104"/>
      <c r="G234" s="104"/>
      <c r="H234" s="122"/>
      <c r="I234" s="64"/>
      <c r="J234" s="42"/>
      <c r="K234" s="64"/>
      <c r="L234" s="112"/>
    </row>
    <row r="235" spans="1:14" ht="12.9" customHeight="1" x14ac:dyDescent="0.25">
      <c r="A235" s="131" t="s">
        <v>215</v>
      </c>
      <c r="B235" s="53"/>
      <c r="C235" s="9">
        <v>8</v>
      </c>
      <c r="D235" s="53">
        <v>9</v>
      </c>
      <c r="E235" s="90">
        <v>9</v>
      </c>
      <c r="F235" s="104">
        <v>106</v>
      </c>
      <c r="G235" s="104">
        <v>109</v>
      </c>
      <c r="H235" s="122">
        <v>123</v>
      </c>
      <c r="I235" s="64">
        <f>(E235-D235)/D235</f>
        <v>0</v>
      </c>
      <c r="J235" s="42">
        <f>E235-D235</f>
        <v>0</v>
      </c>
      <c r="K235" s="64">
        <f t="shared" ref="K235" si="216">(H235-G235)/G235</f>
        <v>0.12844036697247707</v>
      </c>
      <c r="L235" s="112">
        <f t="shared" ref="L235" si="217">H235-G235</f>
        <v>14</v>
      </c>
    </row>
    <row r="236" spans="1:14" ht="7.5" customHeight="1" x14ac:dyDescent="0.25">
      <c r="A236" s="27"/>
      <c r="B236" s="53"/>
      <c r="C236" s="9"/>
      <c r="D236" s="53"/>
      <c r="E236" s="90"/>
      <c r="F236" s="104"/>
      <c r="G236" s="104"/>
      <c r="H236" s="122"/>
      <c r="I236" s="64"/>
      <c r="J236" s="85"/>
      <c r="K236" s="64"/>
      <c r="L236" s="112"/>
    </row>
    <row r="237" spans="1:14" x14ac:dyDescent="0.25">
      <c r="A237" s="27" t="s">
        <v>59</v>
      </c>
      <c r="B237" s="53">
        <v>40</v>
      </c>
      <c r="C237" s="9">
        <v>15</v>
      </c>
      <c r="D237" s="53">
        <v>24</v>
      </c>
      <c r="E237" s="90">
        <v>21</v>
      </c>
      <c r="F237" s="104">
        <v>197</v>
      </c>
      <c r="G237" s="104">
        <v>326</v>
      </c>
      <c r="H237" s="122">
        <v>283</v>
      </c>
      <c r="I237" s="64">
        <f>(E237-D237)/D237</f>
        <v>-0.125</v>
      </c>
      <c r="J237" s="42">
        <f>E237-D237</f>
        <v>-3</v>
      </c>
      <c r="K237" s="64">
        <f>(H237-G237)/G237</f>
        <v>-0.13190184049079753</v>
      </c>
      <c r="L237" s="112">
        <f>H237-G237</f>
        <v>-43</v>
      </c>
    </row>
    <row r="238" spans="1:14" ht="7.5" customHeight="1" x14ac:dyDescent="0.25">
      <c r="A238" s="27"/>
      <c r="B238" s="53"/>
      <c r="C238" s="9"/>
      <c r="D238" s="53"/>
      <c r="E238" s="90"/>
      <c r="F238" s="104"/>
      <c r="G238" s="104"/>
      <c r="H238" s="122"/>
      <c r="I238" s="64"/>
      <c r="J238" s="42"/>
      <c r="K238" s="64"/>
      <c r="L238" s="112"/>
    </row>
    <row r="239" spans="1:14" ht="12.9" customHeight="1" x14ac:dyDescent="0.25">
      <c r="A239" s="131" t="s">
        <v>216</v>
      </c>
      <c r="B239" s="53"/>
      <c r="C239" s="9">
        <v>5</v>
      </c>
      <c r="D239" s="53">
        <v>2</v>
      </c>
      <c r="E239" s="90">
        <v>3</v>
      </c>
      <c r="F239" s="104">
        <v>70</v>
      </c>
      <c r="G239" s="104">
        <v>16</v>
      </c>
      <c r="H239" s="122">
        <v>36</v>
      </c>
      <c r="I239" s="64">
        <f>(E239-D239)/D239</f>
        <v>0.5</v>
      </c>
      <c r="J239" s="42">
        <f>E239-D239</f>
        <v>1</v>
      </c>
      <c r="K239" s="64">
        <f t="shared" ref="K239" si="218">(H239-G239)/G239</f>
        <v>1.25</v>
      </c>
      <c r="L239" s="112">
        <f t="shared" ref="L239" si="219">H239-G239</f>
        <v>20</v>
      </c>
    </row>
    <row r="240" spans="1:14" ht="12.9" customHeight="1" x14ac:dyDescent="0.25">
      <c r="A240" s="27" t="s">
        <v>60</v>
      </c>
      <c r="B240" s="53">
        <v>47</v>
      </c>
      <c r="C240" s="192">
        <v>27</v>
      </c>
      <c r="D240" s="194">
        <v>27</v>
      </c>
      <c r="E240" s="193">
        <v>25</v>
      </c>
      <c r="F240" s="167">
        <v>337</v>
      </c>
      <c r="G240" s="167">
        <v>345</v>
      </c>
      <c r="H240" s="171">
        <v>298</v>
      </c>
      <c r="I240" s="172">
        <f>(E240-D240)/D240</f>
        <v>-7.407407407407407E-2</v>
      </c>
      <c r="J240" s="173">
        <f>E240-D240</f>
        <v>-2</v>
      </c>
      <c r="K240" s="172">
        <f>(H240-G240)/G240</f>
        <v>-0.13623188405797101</v>
      </c>
      <c r="L240" s="176">
        <f>H240-G240</f>
        <v>-47</v>
      </c>
    </row>
    <row r="241" spans="1:13" x14ac:dyDescent="0.25">
      <c r="A241" s="159" t="s">
        <v>223</v>
      </c>
      <c r="B241" s="53">
        <v>47</v>
      </c>
      <c r="C241" s="9">
        <f t="shared" ref="C241:D241" si="220">SUM(C239:C240)</f>
        <v>32</v>
      </c>
      <c r="D241" s="53">
        <f t="shared" si="220"/>
        <v>29</v>
      </c>
      <c r="E241" s="90">
        <f t="shared" ref="E241:H241" si="221">SUM(E239:E240)</f>
        <v>28</v>
      </c>
      <c r="F241" s="104">
        <f t="shared" ref="F241:G241" si="222">SUM(F239:F240)</f>
        <v>407</v>
      </c>
      <c r="G241" s="104">
        <f t="shared" si="222"/>
        <v>361</v>
      </c>
      <c r="H241" s="122">
        <f t="shared" si="221"/>
        <v>334</v>
      </c>
      <c r="I241" s="64">
        <f>(E241-D241)/D241</f>
        <v>-3.4482758620689655E-2</v>
      </c>
      <c r="J241" s="42">
        <f>E241-D241</f>
        <v>-1</v>
      </c>
      <c r="K241" s="64">
        <f>(H241-G241)/G241</f>
        <v>-7.4792243767313013E-2</v>
      </c>
      <c r="L241" s="112">
        <f>H241-G241</f>
        <v>-27</v>
      </c>
    </row>
    <row r="242" spans="1:13" ht="7.5" customHeight="1" x14ac:dyDescent="0.25">
      <c r="A242" s="27"/>
      <c r="B242" s="53"/>
      <c r="C242" s="9"/>
      <c r="D242" s="53"/>
      <c r="E242" s="90"/>
      <c r="F242" s="104"/>
      <c r="G242" s="104"/>
      <c r="H242" s="122"/>
      <c r="I242" s="64"/>
      <c r="J242" s="42"/>
      <c r="K242" s="64"/>
      <c r="L242" s="112"/>
    </row>
    <row r="243" spans="1:13" x14ac:dyDescent="0.25">
      <c r="A243" s="27" t="s">
        <v>8</v>
      </c>
      <c r="B243" s="53">
        <v>294</v>
      </c>
      <c r="C243" s="9">
        <v>86</v>
      </c>
      <c r="D243" s="53">
        <v>83</v>
      </c>
      <c r="E243" s="90">
        <v>75</v>
      </c>
      <c r="F243" s="104">
        <v>1065</v>
      </c>
      <c r="G243" s="104">
        <v>980</v>
      </c>
      <c r="H243" s="122">
        <v>918</v>
      </c>
      <c r="I243" s="64">
        <f t="shared" ref="I243:I250" si="223">(E243-D243)/D243</f>
        <v>-9.6385542168674704E-2</v>
      </c>
      <c r="J243" s="42">
        <f t="shared" ref="J243:J250" si="224">E243-D243</f>
        <v>-8</v>
      </c>
      <c r="K243" s="64">
        <f>(H243-G243)/G243</f>
        <v>-6.3265306122448975E-2</v>
      </c>
      <c r="L243" s="112">
        <f t="shared" ref="L243:L250" si="225">H243-G243</f>
        <v>-62</v>
      </c>
    </row>
    <row r="244" spans="1:13" x14ac:dyDescent="0.25">
      <c r="A244" s="131" t="s">
        <v>169</v>
      </c>
      <c r="B244" s="53">
        <v>0</v>
      </c>
      <c r="C244" s="9">
        <v>105</v>
      </c>
      <c r="D244" s="53">
        <v>86</v>
      </c>
      <c r="E244" s="90">
        <v>64</v>
      </c>
      <c r="F244" s="104">
        <v>1302</v>
      </c>
      <c r="G244" s="104">
        <v>1044</v>
      </c>
      <c r="H244" s="122">
        <v>804</v>
      </c>
      <c r="I244" s="64">
        <f t="shared" si="223"/>
        <v>-0.2558139534883721</v>
      </c>
      <c r="J244" s="42">
        <f t="shared" si="224"/>
        <v>-22</v>
      </c>
      <c r="K244" s="64">
        <f>(H244-G244)/G244</f>
        <v>-0.22988505747126436</v>
      </c>
      <c r="L244" s="112">
        <f t="shared" ref="L244:L245" si="226">H244-G244</f>
        <v>-240</v>
      </c>
    </row>
    <row r="245" spans="1:13" x14ac:dyDescent="0.25">
      <c r="A245" s="131" t="s">
        <v>170</v>
      </c>
      <c r="B245" s="53">
        <v>0</v>
      </c>
      <c r="C245" s="9">
        <v>52</v>
      </c>
      <c r="D245" s="53">
        <v>45</v>
      </c>
      <c r="E245" s="90">
        <v>36</v>
      </c>
      <c r="F245" s="104">
        <v>685</v>
      </c>
      <c r="G245" s="104">
        <v>636</v>
      </c>
      <c r="H245" s="122">
        <v>487</v>
      </c>
      <c r="I245" s="64">
        <f t="shared" si="223"/>
        <v>-0.2</v>
      </c>
      <c r="J245" s="42">
        <f t="shared" si="224"/>
        <v>-9</v>
      </c>
      <c r="K245" s="64">
        <f>(H245-G245)/G245</f>
        <v>-0.23427672955974843</v>
      </c>
      <c r="L245" s="112">
        <f t="shared" si="226"/>
        <v>-149</v>
      </c>
    </row>
    <row r="246" spans="1:13" x14ac:dyDescent="0.25">
      <c r="A246" s="131" t="s">
        <v>197</v>
      </c>
      <c r="B246" s="53">
        <v>0</v>
      </c>
      <c r="C246" s="9">
        <v>27</v>
      </c>
      <c r="D246" s="53">
        <v>26</v>
      </c>
      <c r="E246" s="90">
        <v>22</v>
      </c>
      <c r="F246" s="104">
        <v>375</v>
      </c>
      <c r="G246" s="104">
        <v>387</v>
      </c>
      <c r="H246" s="122">
        <v>320</v>
      </c>
      <c r="I246" s="64">
        <f t="shared" si="223"/>
        <v>-0.15384615384615385</v>
      </c>
      <c r="J246" s="42">
        <f t="shared" si="224"/>
        <v>-4</v>
      </c>
      <c r="K246" s="64">
        <f t="shared" ref="K246:K247" si="227">(H246-G246)/G246</f>
        <v>-0.1731266149870801</v>
      </c>
      <c r="L246" s="112">
        <f t="shared" ref="L246:L247" si="228">H246-G246</f>
        <v>-67</v>
      </c>
    </row>
    <row r="247" spans="1:13" x14ac:dyDescent="0.25">
      <c r="A247" s="131" t="s">
        <v>198</v>
      </c>
      <c r="B247" s="53">
        <v>0</v>
      </c>
      <c r="C247" s="9">
        <v>51</v>
      </c>
      <c r="D247" s="53">
        <v>46</v>
      </c>
      <c r="E247" s="90">
        <v>42</v>
      </c>
      <c r="F247" s="104">
        <v>666</v>
      </c>
      <c r="G247" s="104">
        <v>595</v>
      </c>
      <c r="H247" s="122">
        <v>545</v>
      </c>
      <c r="I247" s="64">
        <f t="shared" si="223"/>
        <v>-8.6956521739130432E-2</v>
      </c>
      <c r="J247" s="42">
        <f t="shared" si="224"/>
        <v>-4</v>
      </c>
      <c r="K247" s="64">
        <f t="shared" si="227"/>
        <v>-8.4033613445378158E-2</v>
      </c>
      <c r="L247" s="112">
        <f t="shared" si="228"/>
        <v>-50</v>
      </c>
    </row>
    <row r="248" spans="1:13" x14ac:dyDescent="0.25">
      <c r="A248" s="27" t="s">
        <v>9</v>
      </c>
      <c r="B248" s="53">
        <v>146</v>
      </c>
      <c r="C248" s="9">
        <v>104</v>
      </c>
      <c r="D248" s="53">
        <v>91</v>
      </c>
      <c r="E248" s="90">
        <v>89</v>
      </c>
      <c r="F248" s="104">
        <v>764</v>
      </c>
      <c r="G248" s="104">
        <v>678</v>
      </c>
      <c r="H248" s="122">
        <v>692</v>
      </c>
      <c r="I248" s="64">
        <f t="shared" si="223"/>
        <v>-2.197802197802198E-2</v>
      </c>
      <c r="J248" s="85">
        <f t="shared" si="224"/>
        <v>-2</v>
      </c>
      <c r="K248" s="64">
        <f>(H248-G248)/G248</f>
        <v>2.0648967551622419E-2</v>
      </c>
      <c r="L248" s="112">
        <f t="shared" ref="L248:L249" si="229">H248-G248</f>
        <v>14</v>
      </c>
    </row>
    <row r="249" spans="1:13" x14ac:dyDescent="0.25">
      <c r="A249" s="131" t="s">
        <v>171</v>
      </c>
      <c r="B249" s="53">
        <v>0</v>
      </c>
      <c r="C249" s="9">
        <v>60</v>
      </c>
      <c r="D249" s="53">
        <v>51</v>
      </c>
      <c r="E249" s="90">
        <v>57</v>
      </c>
      <c r="F249" s="104">
        <v>487</v>
      </c>
      <c r="G249" s="110">
        <v>386</v>
      </c>
      <c r="H249" s="122">
        <v>475</v>
      </c>
      <c r="I249" s="161">
        <f t="shared" si="223"/>
        <v>0.11764705882352941</v>
      </c>
      <c r="J249" s="42">
        <f t="shared" si="224"/>
        <v>6</v>
      </c>
      <c r="K249" s="64">
        <f t="shared" ref="K249" si="230">(H249-G249)/G249</f>
        <v>0.23056994818652848</v>
      </c>
      <c r="L249" s="112">
        <f t="shared" si="229"/>
        <v>89</v>
      </c>
    </row>
    <row r="250" spans="1:13" x14ac:dyDescent="0.25">
      <c r="A250" s="47" t="s">
        <v>128</v>
      </c>
      <c r="B250" s="45">
        <f t="shared" ref="B250" si="231">SUM(B243:B249)</f>
        <v>440</v>
      </c>
      <c r="C250" s="45">
        <f t="shared" ref="C250" si="232">SUM(C243:C249)</f>
        <v>485</v>
      </c>
      <c r="D250" s="45">
        <f t="shared" ref="D250:G250" si="233">SUM(D243:D249)</f>
        <v>428</v>
      </c>
      <c r="E250" s="56">
        <f t="shared" si="233"/>
        <v>385</v>
      </c>
      <c r="F250" s="106">
        <f t="shared" si="233"/>
        <v>5344</v>
      </c>
      <c r="G250" s="106">
        <f t="shared" si="233"/>
        <v>4706</v>
      </c>
      <c r="H250" s="107">
        <f t="shared" ref="H250" si="234">SUM(H243:H249)</f>
        <v>4241</v>
      </c>
      <c r="I250" s="64">
        <f t="shared" si="223"/>
        <v>-0.10046728971962617</v>
      </c>
      <c r="J250" s="41">
        <f t="shared" si="224"/>
        <v>-43</v>
      </c>
      <c r="K250" s="57">
        <f>(H250-G250)/G250</f>
        <v>-9.8810029749256262E-2</v>
      </c>
      <c r="L250" s="109">
        <f t="shared" si="225"/>
        <v>-465</v>
      </c>
      <c r="M250" s="93"/>
    </row>
    <row r="251" spans="1:13" ht="7.5" customHeight="1" x14ac:dyDescent="0.25">
      <c r="A251" s="27"/>
      <c r="B251" s="53"/>
      <c r="C251" s="9"/>
      <c r="D251" s="53"/>
      <c r="E251" s="90"/>
      <c r="F251" s="104"/>
      <c r="G251" s="104"/>
      <c r="H251" s="122"/>
      <c r="I251" s="64"/>
      <c r="J251" s="42"/>
      <c r="K251" s="64"/>
      <c r="L251" s="112"/>
    </row>
    <row r="252" spans="1:13" x14ac:dyDescent="0.25">
      <c r="A252" s="27" t="s">
        <v>40</v>
      </c>
      <c r="B252" s="53">
        <v>188</v>
      </c>
      <c r="C252" s="9">
        <v>146</v>
      </c>
      <c r="D252" s="53">
        <v>152</v>
      </c>
      <c r="E252" s="90">
        <v>161</v>
      </c>
      <c r="F252" s="104">
        <v>1991</v>
      </c>
      <c r="G252" s="104">
        <v>2105</v>
      </c>
      <c r="H252" s="122">
        <v>2259</v>
      </c>
      <c r="I252" s="64">
        <f>(E252-D252)/D252</f>
        <v>5.921052631578947E-2</v>
      </c>
      <c r="J252" s="42">
        <f>E252-D252</f>
        <v>9</v>
      </c>
      <c r="K252" s="64">
        <f>(H252-G252)/G252</f>
        <v>7.3159144893111636E-2</v>
      </c>
      <c r="L252" s="112">
        <f>H252-G252</f>
        <v>154</v>
      </c>
    </row>
    <row r="253" spans="1:13" ht="7.5" customHeight="1" x14ac:dyDescent="0.25">
      <c r="A253" s="27"/>
      <c r="B253" s="53"/>
      <c r="C253" s="9"/>
      <c r="D253" s="53"/>
      <c r="E253" s="90"/>
      <c r="F253" s="104"/>
      <c r="G253" s="104"/>
      <c r="H253" s="122"/>
      <c r="I253" s="64"/>
      <c r="J253" s="42"/>
      <c r="K253" s="64"/>
      <c r="L253" s="112"/>
    </row>
    <row r="254" spans="1:13" x14ac:dyDescent="0.25">
      <c r="A254" s="27" t="s">
        <v>44</v>
      </c>
      <c r="B254" s="53">
        <v>53</v>
      </c>
      <c r="C254" s="9">
        <v>27</v>
      </c>
      <c r="D254" s="53">
        <v>23</v>
      </c>
      <c r="E254" s="90">
        <v>22</v>
      </c>
      <c r="F254" s="104">
        <v>371</v>
      </c>
      <c r="G254" s="104">
        <v>327</v>
      </c>
      <c r="H254" s="122">
        <v>299</v>
      </c>
      <c r="I254" s="64">
        <f>(E254-D254)/D254</f>
        <v>-4.3478260869565216E-2</v>
      </c>
      <c r="J254" s="42">
        <f>E254-D254</f>
        <v>-1</v>
      </c>
      <c r="K254" s="64">
        <f>(H254-G254)/G254</f>
        <v>-8.5626911314984705E-2</v>
      </c>
      <c r="L254" s="112">
        <f t="shared" ref="L254:L257" si="235">H254-G254</f>
        <v>-28</v>
      </c>
    </row>
    <row r="255" spans="1:13" x14ac:dyDescent="0.25">
      <c r="A255" s="131" t="s">
        <v>195</v>
      </c>
      <c r="B255" s="53">
        <v>53</v>
      </c>
      <c r="C255" s="9">
        <v>37</v>
      </c>
      <c r="D255" s="53">
        <v>38</v>
      </c>
      <c r="E255" s="90">
        <v>32</v>
      </c>
      <c r="F255" s="104">
        <v>468</v>
      </c>
      <c r="G255" s="104">
        <v>537</v>
      </c>
      <c r="H255" s="122">
        <v>451</v>
      </c>
      <c r="I255" s="64">
        <f>(E255-D255)/D255</f>
        <v>-0.15789473684210525</v>
      </c>
      <c r="J255" s="42">
        <f>E255-D255</f>
        <v>-6</v>
      </c>
      <c r="K255" s="64">
        <f>(H255-G255)/G255</f>
        <v>-0.16014897579143389</v>
      </c>
      <c r="L255" s="112">
        <f t="shared" ref="L255:L256" si="236">H255-G255</f>
        <v>-86</v>
      </c>
    </row>
    <row r="256" spans="1:13" hidden="1" x14ac:dyDescent="0.25">
      <c r="A256" s="27" t="s">
        <v>124</v>
      </c>
      <c r="B256" s="53">
        <v>3</v>
      </c>
      <c r="C256" s="9">
        <v>0</v>
      </c>
      <c r="D256" s="53">
        <v>0</v>
      </c>
      <c r="E256" s="90">
        <v>0</v>
      </c>
      <c r="F256" s="113">
        <v>0</v>
      </c>
      <c r="G256" s="114">
        <v>0</v>
      </c>
      <c r="H256" s="112">
        <v>0</v>
      </c>
      <c r="I256" s="99" t="s">
        <v>140</v>
      </c>
      <c r="J256" s="85">
        <f>E256-D256</f>
        <v>0</v>
      </c>
      <c r="K256" s="95" t="s">
        <v>140</v>
      </c>
      <c r="L256" s="112">
        <f t="shared" si="236"/>
        <v>0</v>
      </c>
    </row>
    <row r="257" spans="1:13" x14ac:dyDescent="0.25">
      <c r="A257" s="47" t="s">
        <v>126</v>
      </c>
      <c r="B257" s="45">
        <f t="shared" ref="B257" si="237">SUM(B254:B256)</f>
        <v>109</v>
      </c>
      <c r="C257" s="45">
        <f t="shared" ref="C257" si="238">SUM(C254:C256)</f>
        <v>64</v>
      </c>
      <c r="D257" s="45">
        <f t="shared" ref="D257:G257" si="239">SUM(D254:D256)</f>
        <v>61</v>
      </c>
      <c r="E257" s="56">
        <f t="shared" si="239"/>
        <v>54</v>
      </c>
      <c r="F257" s="106">
        <f t="shared" si="239"/>
        <v>839</v>
      </c>
      <c r="G257" s="106">
        <f t="shared" si="239"/>
        <v>864</v>
      </c>
      <c r="H257" s="107">
        <f t="shared" ref="H257" si="240">SUM(H254:H256)</f>
        <v>750</v>
      </c>
      <c r="I257" s="75">
        <f>(E257-D257)/D257</f>
        <v>-0.11475409836065574</v>
      </c>
      <c r="J257" s="41">
        <f>E257-D257</f>
        <v>-7</v>
      </c>
      <c r="K257" s="57">
        <f>(H257-G257)/G257</f>
        <v>-0.13194444444444445</v>
      </c>
      <c r="L257" s="109">
        <f t="shared" si="235"/>
        <v>-114</v>
      </c>
      <c r="M257" s="93"/>
    </row>
    <row r="258" spans="1:13" ht="7.5" customHeight="1" x14ac:dyDescent="0.25">
      <c r="A258" s="27"/>
      <c r="B258" s="53"/>
      <c r="C258" s="9"/>
      <c r="D258" s="53"/>
      <c r="E258" s="90"/>
      <c r="F258" s="113"/>
      <c r="G258" s="113"/>
      <c r="H258" s="112"/>
      <c r="I258" s="64"/>
      <c r="J258" s="42"/>
      <c r="K258" s="64"/>
      <c r="L258" s="112"/>
    </row>
    <row r="259" spans="1:13" x14ac:dyDescent="0.25">
      <c r="A259" s="27" t="s">
        <v>61</v>
      </c>
      <c r="B259" s="53">
        <v>57</v>
      </c>
      <c r="C259" s="9">
        <v>22</v>
      </c>
      <c r="D259" s="53">
        <v>17</v>
      </c>
      <c r="E259" s="90">
        <v>12</v>
      </c>
      <c r="F259" s="113">
        <v>281</v>
      </c>
      <c r="G259" s="113">
        <v>254</v>
      </c>
      <c r="H259" s="112">
        <v>124</v>
      </c>
      <c r="I259" s="64">
        <f>(E259-D259)/D259</f>
        <v>-0.29411764705882354</v>
      </c>
      <c r="J259" s="42">
        <f>E259-D259</f>
        <v>-5</v>
      </c>
      <c r="K259" s="64">
        <f>(H259-G259)/G259</f>
        <v>-0.51181102362204722</v>
      </c>
      <c r="L259" s="112">
        <f>H259-G259</f>
        <v>-130</v>
      </c>
    </row>
    <row r="260" spans="1:13" x14ac:dyDescent="0.25">
      <c r="A260" s="131" t="s">
        <v>240</v>
      </c>
      <c r="B260" s="53"/>
      <c r="C260" s="9">
        <v>0</v>
      </c>
      <c r="D260" s="53">
        <v>11</v>
      </c>
      <c r="E260" s="90">
        <v>18</v>
      </c>
      <c r="F260" s="113">
        <v>0</v>
      </c>
      <c r="G260" s="113">
        <v>164</v>
      </c>
      <c r="H260" s="112">
        <v>249</v>
      </c>
      <c r="I260" s="64">
        <f>(E260-D260)/D260</f>
        <v>0.63636363636363635</v>
      </c>
      <c r="J260" s="42">
        <f>E260-D260</f>
        <v>7</v>
      </c>
      <c r="K260" s="64">
        <f>(H260-G260)/G260</f>
        <v>0.51829268292682928</v>
      </c>
      <c r="L260" s="112">
        <f>H260-G260</f>
        <v>85</v>
      </c>
    </row>
    <row r="261" spans="1:13" x14ac:dyDescent="0.25">
      <c r="A261" s="131" t="s">
        <v>207</v>
      </c>
      <c r="B261" s="53"/>
      <c r="C261" s="9">
        <v>79</v>
      </c>
      <c r="D261" s="53">
        <v>97</v>
      </c>
      <c r="E261" s="90">
        <v>96</v>
      </c>
      <c r="F261" s="113">
        <v>1131</v>
      </c>
      <c r="G261" s="177">
        <v>1441</v>
      </c>
      <c r="H261" s="112">
        <v>1444</v>
      </c>
      <c r="I261" s="161">
        <f>(E261-D261)/D261</f>
        <v>-1.0309278350515464E-2</v>
      </c>
      <c r="J261" s="42">
        <f>E261-D261</f>
        <v>-1</v>
      </c>
      <c r="K261" s="64">
        <f t="shared" ref="K261" si="241">(H261-G261)/G261</f>
        <v>2.0818875780707841E-3</v>
      </c>
      <c r="L261" s="112">
        <f t="shared" ref="L261" si="242">H261-G261</f>
        <v>3</v>
      </c>
    </row>
    <row r="262" spans="1:13" x14ac:dyDescent="0.25">
      <c r="A262" s="159" t="s">
        <v>208</v>
      </c>
      <c r="B262" s="53"/>
      <c r="C262" s="45">
        <f t="shared" ref="C262" si="243">SUM(C259:C261)</f>
        <v>101</v>
      </c>
      <c r="D262" s="45">
        <f t="shared" ref="D262:G262" si="244">SUM(D259:D261)</f>
        <v>125</v>
      </c>
      <c r="E262" s="56">
        <f t="shared" si="244"/>
        <v>126</v>
      </c>
      <c r="F262" s="106">
        <f t="shared" si="244"/>
        <v>1412</v>
      </c>
      <c r="G262" s="111">
        <f t="shared" si="244"/>
        <v>1859</v>
      </c>
      <c r="H262" s="107">
        <f t="shared" ref="H262" si="245">SUM(H259:H261)</f>
        <v>1817</v>
      </c>
      <c r="I262" s="64">
        <f>(E262-D262)/D262</f>
        <v>8.0000000000000002E-3</v>
      </c>
      <c r="J262" s="41">
        <f>E262-D262</f>
        <v>1</v>
      </c>
      <c r="K262" s="57">
        <f>(H262-G262)/G262</f>
        <v>-2.2592791823561054E-2</v>
      </c>
      <c r="L262" s="109">
        <f t="shared" ref="L262" si="246">H262-G262</f>
        <v>-42</v>
      </c>
    </row>
    <row r="263" spans="1:13" ht="7.5" customHeight="1" x14ac:dyDescent="0.25">
      <c r="A263" s="27"/>
      <c r="B263" s="53"/>
      <c r="C263" s="9"/>
      <c r="D263" s="53"/>
      <c r="E263" s="90"/>
      <c r="F263" s="104"/>
      <c r="G263" s="104"/>
      <c r="H263" s="122"/>
      <c r="I263" s="64"/>
      <c r="J263" s="42"/>
      <c r="K263" s="64"/>
      <c r="L263" s="112"/>
    </row>
    <row r="264" spans="1:13" x14ac:dyDescent="0.25">
      <c r="A264" s="27" t="s">
        <v>33</v>
      </c>
      <c r="B264" s="53">
        <v>123</v>
      </c>
      <c r="C264" s="9">
        <v>125</v>
      </c>
      <c r="D264" s="53">
        <v>160</v>
      </c>
      <c r="E264" s="90">
        <v>148</v>
      </c>
      <c r="F264" s="104">
        <v>1554</v>
      </c>
      <c r="G264" s="104">
        <v>2105</v>
      </c>
      <c r="H264" s="122">
        <v>2024</v>
      </c>
      <c r="I264" s="64">
        <f>(E264-D264)/D264</f>
        <v>-7.4999999999999997E-2</v>
      </c>
      <c r="J264" s="42">
        <f>E264-D264</f>
        <v>-12</v>
      </c>
      <c r="K264" s="64">
        <f>(H264-G264)/G264</f>
        <v>-3.8479809976247031E-2</v>
      </c>
      <c r="L264" s="112">
        <f>H264-G264</f>
        <v>-81</v>
      </c>
    </row>
    <row r="265" spans="1:13" x14ac:dyDescent="0.25">
      <c r="A265" s="131" t="s">
        <v>182</v>
      </c>
      <c r="B265" s="53"/>
      <c r="C265" s="9">
        <v>32</v>
      </c>
      <c r="D265" s="53">
        <v>37</v>
      </c>
      <c r="E265" s="90">
        <v>32</v>
      </c>
      <c r="F265" s="104">
        <v>411</v>
      </c>
      <c r="G265" s="104">
        <v>487</v>
      </c>
      <c r="H265" s="122">
        <v>390</v>
      </c>
      <c r="I265" s="64">
        <f>(E265-D265)/D265</f>
        <v>-0.13513513513513514</v>
      </c>
      <c r="J265" s="42">
        <f>E265-D265</f>
        <v>-5</v>
      </c>
      <c r="K265" s="64">
        <f>(H265-G265)/G265</f>
        <v>-0.19917864476386038</v>
      </c>
      <c r="L265" s="112">
        <f>H265-G265</f>
        <v>-97</v>
      </c>
    </row>
    <row r="266" spans="1:13" x14ac:dyDescent="0.25">
      <c r="A266" s="27" t="s">
        <v>34</v>
      </c>
      <c r="B266" s="53">
        <v>133</v>
      </c>
      <c r="C266" s="9">
        <v>308</v>
      </c>
      <c r="D266" s="53">
        <v>277</v>
      </c>
      <c r="E266" s="90">
        <v>262</v>
      </c>
      <c r="F266" s="104">
        <v>2817</v>
      </c>
      <c r="G266" s="104">
        <v>2603</v>
      </c>
      <c r="H266" s="122">
        <v>2463</v>
      </c>
      <c r="I266" s="146">
        <f>(E266-D266)/D266</f>
        <v>-5.4151624548736461E-2</v>
      </c>
      <c r="J266" s="42">
        <f>E266-D266</f>
        <v>-15</v>
      </c>
      <c r="K266" s="64">
        <f>(H266-G266)/G266</f>
        <v>-5.3784095274683058E-2</v>
      </c>
      <c r="L266" s="112">
        <f t="shared" ref="L266:L268" si="247">H266-G266</f>
        <v>-140</v>
      </c>
    </row>
    <row r="267" spans="1:13" x14ac:dyDescent="0.25">
      <c r="A267" s="131" t="s">
        <v>183</v>
      </c>
      <c r="B267" s="53"/>
      <c r="C267" s="9">
        <v>48</v>
      </c>
      <c r="D267" s="53">
        <v>51</v>
      </c>
      <c r="E267" s="90">
        <v>54</v>
      </c>
      <c r="F267" s="104">
        <v>400</v>
      </c>
      <c r="G267" s="104">
        <v>408</v>
      </c>
      <c r="H267" s="122">
        <v>520</v>
      </c>
      <c r="I267" s="99">
        <f>(E267-D267)/D267</f>
        <v>5.8823529411764705E-2</v>
      </c>
      <c r="J267" s="42">
        <f>E267-D267</f>
        <v>3</v>
      </c>
      <c r="K267" s="64">
        <f>(H267-G267)/G267</f>
        <v>0.27450980392156865</v>
      </c>
      <c r="L267" s="112">
        <f t="shared" si="247"/>
        <v>112</v>
      </c>
    </row>
    <row r="268" spans="1:13" x14ac:dyDescent="0.25">
      <c r="A268" s="47" t="s">
        <v>107</v>
      </c>
      <c r="B268" s="45">
        <f t="shared" ref="B268" si="248">SUM(B264:B266)</f>
        <v>256</v>
      </c>
      <c r="C268" s="45">
        <f t="shared" ref="C268:D268" si="249">SUM(C264:C267)</f>
        <v>513</v>
      </c>
      <c r="D268" s="45">
        <f t="shared" si="249"/>
        <v>525</v>
      </c>
      <c r="E268" s="56">
        <f t="shared" ref="E268:H268" si="250">SUM(E264:E267)</f>
        <v>496</v>
      </c>
      <c r="F268" s="106">
        <f t="shared" ref="F268:G268" si="251">SUM(F264:F267)</f>
        <v>5182</v>
      </c>
      <c r="G268" s="106">
        <f t="shared" si="251"/>
        <v>5603</v>
      </c>
      <c r="H268" s="107">
        <f t="shared" si="250"/>
        <v>5397</v>
      </c>
      <c r="I268" s="64">
        <f>(E268-D268)/D268</f>
        <v>-5.5238095238095239E-2</v>
      </c>
      <c r="J268" s="41">
        <f>E268-D268</f>
        <v>-29</v>
      </c>
      <c r="K268" s="57">
        <f>(H268-G268)/G268</f>
        <v>-3.6766018204533284E-2</v>
      </c>
      <c r="L268" s="109">
        <f t="shared" si="247"/>
        <v>-206</v>
      </c>
      <c r="M268" s="93"/>
    </row>
    <row r="269" spans="1:13" ht="7.5" customHeight="1" x14ac:dyDescent="0.25">
      <c r="A269" s="27"/>
      <c r="B269" s="53"/>
      <c r="C269" s="9"/>
      <c r="D269" s="53"/>
      <c r="E269" s="90"/>
      <c r="F269" s="104"/>
      <c r="G269" s="104"/>
      <c r="H269" s="122"/>
      <c r="I269" s="64"/>
      <c r="J269" s="42"/>
      <c r="K269" s="64"/>
      <c r="L269" s="112"/>
    </row>
    <row r="270" spans="1:13" ht="12.75" customHeight="1" x14ac:dyDescent="0.25">
      <c r="A270" s="131" t="s">
        <v>189</v>
      </c>
      <c r="B270" s="53">
        <v>5</v>
      </c>
      <c r="C270" s="9">
        <v>10</v>
      </c>
      <c r="D270" s="53">
        <v>7</v>
      </c>
      <c r="E270" s="90">
        <v>7</v>
      </c>
      <c r="F270" s="104">
        <v>111</v>
      </c>
      <c r="G270" s="104">
        <v>92</v>
      </c>
      <c r="H270" s="122">
        <v>80</v>
      </c>
      <c r="I270" s="64">
        <f>(E270-D270)/D270</f>
        <v>0</v>
      </c>
      <c r="J270" s="42">
        <f>E270-D270</f>
        <v>0</v>
      </c>
      <c r="K270" s="64">
        <f>(H270-G270)/G270</f>
        <v>-0.13043478260869565</v>
      </c>
      <c r="L270" s="112">
        <f>H270-G270</f>
        <v>-12</v>
      </c>
    </row>
    <row r="271" spans="1:13" ht="12.75" customHeight="1" x14ac:dyDescent="0.25">
      <c r="A271" s="131" t="s">
        <v>190</v>
      </c>
      <c r="B271" s="53">
        <v>5</v>
      </c>
      <c r="C271" s="9">
        <v>31</v>
      </c>
      <c r="D271" s="53">
        <v>33</v>
      </c>
      <c r="E271" s="90">
        <v>25</v>
      </c>
      <c r="F271" s="104">
        <v>233</v>
      </c>
      <c r="G271" s="104">
        <v>253</v>
      </c>
      <c r="H271" s="122">
        <v>166</v>
      </c>
      <c r="I271" s="64">
        <f>(E271-D271)/D271</f>
        <v>-0.24242424242424243</v>
      </c>
      <c r="J271" s="42">
        <f>E271-D271</f>
        <v>-8</v>
      </c>
      <c r="K271" s="64">
        <f>(H271-G271)/G271</f>
        <v>-0.34387351778656128</v>
      </c>
      <c r="L271" s="112">
        <f>H271-G271</f>
        <v>-87</v>
      </c>
    </row>
    <row r="272" spans="1:13" ht="12.75" customHeight="1" x14ac:dyDescent="0.25">
      <c r="A272" s="131" t="s">
        <v>199</v>
      </c>
      <c r="B272" s="53">
        <v>5</v>
      </c>
      <c r="C272" s="9">
        <v>0</v>
      </c>
      <c r="D272" s="53">
        <v>1</v>
      </c>
      <c r="E272" s="90">
        <v>2</v>
      </c>
      <c r="F272" s="104">
        <v>0</v>
      </c>
      <c r="G272" s="104">
        <v>15</v>
      </c>
      <c r="H272" s="122">
        <v>30</v>
      </c>
      <c r="I272" s="64">
        <f>(E272-D272)/D272</f>
        <v>1</v>
      </c>
      <c r="J272" s="42">
        <f>E272-D272</f>
        <v>1</v>
      </c>
      <c r="K272" s="64">
        <f>(H272-G272)/G272</f>
        <v>1</v>
      </c>
      <c r="L272" s="112">
        <f>H272-G272</f>
        <v>15</v>
      </c>
    </row>
    <row r="273" spans="1:14" ht="12.75" customHeight="1" x14ac:dyDescent="0.25">
      <c r="A273" s="131" t="s">
        <v>188</v>
      </c>
      <c r="B273" s="53">
        <v>0</v>
      </c>
      <c r="C273" s="9">
        <v>2</v>
      </c>
      <c r="D273" s="53">
        <v>4</v>
      </c>
      <c r="E273" s="90">
        <v>6</v>
      </c>
      <c r="F273" s="104">
        <v>12</v>
      </c>
      <c r="G273" s="110">
        <v>40</v>
      </c>
      <c r="H273" s="122">
        <v>79</v>
      </c>
      <c r="I273" s="99">
        <f>(E273-D273)/D273</f>
        <v>0.5</v>
      </c>
      <c r="J273" s="42">
        <f>E273-D273</f>
        <v>2</v>
      </c>
      <c r="K273" s="64">
        <f>(H273-G273)/G273</f>
        <v>0.97499999999999998</v>
      </c>
      <c r="L273" s="112">
        <f t="shared" ref="L273" si="252">H273-G273</f>
        <v>39</v>
      </c>
    </row>
    <row r="274" spans="1:14" ht="12.75" customHeight="1" x14ac:dyDescent="0.25">
      <c r="A274" s="159" t="s">
        <v>98</v>
      </c>
      <c r="B274" s="45">
        <f t="shared" ref="B274" si="253">SUM(B270:B273)</f>
        <v>15</v>
      </c>
      <c r="C274" s="45">
        <f t="shared" ref="C274" si="254">SUM(C270:C273)</f>
        <v>43</v>
      </c>
      <c r="D274" s="45">
        <f t="shared" ref="D274:G274" si="255">SUM(D270:D273)</f>
        <v>45</v>
      </c>
      <c r="E274" s="56">
        <f t="shared" si="255"/>
        <v>40</v>
      </c>
      <c r="F274" s="106">
        <f t="shared" si="255"/>
        <v>356</v>
      </c>
      <c r="G274" s="106">
        <f t="shared" si="255"/>
        <v>400</v>
      </c>
      <c r="H274" s="107">
        <f t="shared" ref="H274" si="256">SUM(H270:H273)</f>
        <v>355</v>
      </c>
      <c r="I274" s="64">
        <f>(E274-D274)/D274</f>
        <v>-0.1111111111111111</v>
      </c>
      <c r="J274" s="41">
        <f>E274-D274</f>
        <v>-5</v>
      </c>
      <c r="K274" s="57">
        <f>(H274-G274)/G274</f>
        <v>-0.1125</v>
      </c>
      <c r="L274" s="109">
        <f t="shared" ref="L274" si="257">H274-G274</f>
        <v>-45</v>
      </c>
    </row>
    <row r="275" spans="1:14" ht="7.5" customHeight="1" x14ac:dyDescent="0.25">
      <c r="A275" s="27"/>
      <c r="B275" s="53"/>
      <c r="C275" s="9"/>
      <c r="D275" s="53"/>
      <c r="E275" s="90"/>
      <c r="F275" s="104"/>
      <c r="G275" s="104"/>
      <c r="H275" s="122"/>
      <c r="I275" s="64"/>
      <c r="J275" s="85"/>
      <c r="K275" s="64"/>
      <c r="L275" s="112"/>
    </row>
    <row r="276" spans="1:14" x14ac:dyDescent="0.25">
      <c r="A276" s="27" t="s">
        <v>15</v>
      </c>
      <c r="B276" s="53">
        <v>115</v>
      </c>
      <c r="C276" s="9">
        <v>62</v>
      </c>
      <c r="D276" s="53">
        <v>60</v>
      </c>
      <c r="E276" s="90">
        <v>56</v>
      </c>
      <c r="F276" s="104">
        <v>815</v>
      </c>
      <c r="G276" s="104">
        <v>753</v>
      </c>
      <c r="H276" s="122">
        <v>814</v>
      </c>
      <c r="I276" s="64">
        <f>(E276-D276)/D276</f>
        <v>-6.6666666666666666E-2</v>
      </c>
      <c r="J276" s="42">
        <f>E276-D276</f>
        <v>-4</v>
      </c>
      <c r="K276" s="64">
        <f>(H276-G276)/G276</f>
        <v>8.1009296148738377E-2</v>
      </c>
      <c r="L276" s="112">
        <f>H276-G276</f>
        <v>61</v>
      </c>
    </row>
    <row r="277" spans="1:14" ht="7.5" customHeight="1" x14ac:dyDescent="0.25">
      <c r="A277" s="27"/>
      <c r="B277" s="53"/>
      <c r="C277" s="9"/>
      <c r="D277" s="53"/>
      <c r="E277" s="90"/>
      <c r="F277" s="104"/>
      <c r="G277" s="104"/>
      <c r="H277" s="122"/>
      <c r="I277" s="64"/>
      <c r="J277" s="42"/>
      <c r="K277" s="64"/>
      <c r="L277" s="112"/>
    </row>
    <row r="278" spans="1:14" x14ac:dyDescent="0.25">
      <c r="A278" s="27" t="s">
        <v>30</v>
      </c>
      <c r="B278" s="53">
        <v>11</v>
      </c>
      <c r="C278" s="9">
        <v>9</v>
      </c>
      <c r="D278" s="53">
        <v>5</v>
      </c>
      <c r="E278" s="90">
        <v>8</v>
      </c>
      <c r="F278" s="104">
        <v>73</v>
      </c>
      <c r="G278" s="104">
        <v>42</v>
      </c>
      <c r="H278" s="122">
        <v>72</v>
      </c>
      <c r="I278" s="64">
        <f>(E278-D278)/D278</f>
        <v>0.6</v>
      </c>
      <c r="J278" s="42">
        <f>E278-D278</f>
        <v>3</v>
      </c>
      <c r="K278" s="64">
        <f>(H278-G278)/G278</f>
        <v>0.7142857142857143</v>
      </c>
      <c r="L278" s="112">
        <f t="shared" ref="L278:L287" si="258">H278-G278</f>
        <v>30</v>
      </c>
    </row>
    <row r="279" spans="1:14" x14ac:dyDescent="0.25">
      <c r="A279" s="27" t="s">
        <v>31</v>
      </c>
      <c r="B279" s="53">
        <v>43</v>
      </c>
      <c r="C279" s="9">
        <v>18</v>
      </c>
      <c r="D279" s="53">
        <v>11</v>
      </c>
      <c r="E279" s="90">
        <v>14</v>
      </c>
      <c r="F279" s="104">
        <v>163</v>
      </c>
      <c r="G279" s="104">
        <v>96</v>
      </c>
      <c r="H279" s="122">
        <v>137</v>
      </c>
      <c r="I279" s="64">
        <f>(E279-D279)/D279</f>
        <v>0.27272727272727271</v>
      </c>
      <c r="J279" s="42">
        <f>E279-D279</f>
        <v>3</v>
      </c>
      <c r="K279" s="64">
        <f t="shared" ref="K279:K283" si="259">(H279-G279)/G279</f>
        <v>0.42708333333333331</v>
      </c>
      <c r="L279" s="112">
        <f t="shared" si="258"/>
        <v>41</v>
      </c>
    </row>
    <row r="280" spans="1:14" x14ac:dyDescent="0.25">
      <c r="A280" s="27" t="s">
        <v>29</v>
      </c>
      <c r="B280" s="53">
        <v>23</v>
      </c>
      <c r="C280" s="9">
        <v>20</v>
      </c>
      <c r="D280" s="53">
        <v>17</v>
      </c>
      <c r="E280" s="90">
        <v>19</v>
      </c>
      <c r="F280" s="104">
        <v>208</v>
      </c>
      <c r="G280" s="104">
        <v>149</v>
      </c>
      <c r="H280" s="122">
        <v>150</v>
      </c>
      <c r="I280" s="64">
        <f>(E280-D280)/D280</f>
        <v>0.11764705882352941</v>
      </c>
      <c r="J280" s="42">
        <f>E280-D280</f>
        <v>2</v>
      </c>
      <c r="K280" s="64">
        <f t="shared" si="259"/>
        <v>6.7114093959731542E-3</v>
      </c>
      <c r="L280" s="112">
        <f t="shared" si="258"/>
        <v>1</v>
      </c>
      <c r="N280" s="124" t="s">
        <v>89</v>
      </c>
    </row>
    <row r="281" spans="1:14" x14ac:dyDescent="0.25">
      <c r="A281" s="27" t="s">
        <v>86</v>
      </c>
      <c r="B281" s="53">
        <v>34</v>
      </c>
      <c r="C281" s="9">
        <v>63</v>
      </c>
      <c r="D281" s="53">
        <v>28</v>
      </c>
      <c r="E281" s="90">
        <v>31</v>
      </c>
      <c r="F281" s="104">
        <v>316</v>
      </c>
      <c r="G281" s="104">
        <v>198</v>
      </c>
      <c r="H281" s="122">
        <v>131</v>
      </c>
      <c r="I281" s="146">
        <f>(E281-D281)/D281</f>
        <v>0.10714285714285714</v>
      </c>
      <c r="J281" s="85">
        <f>E281-D281</f>
        <v>3</v>
      </c>
      <c r="K281" s="64">
        <f t="shared" si="259"/>
        <v>-0.3383838383838384</v>
      </c>
      <c r="L281" s="112">
        <f t="shared" si="258"/>
        <v>-67</v>
      </c>
    </row>
    <row r="282" spans="1:14" x14ac:dyDescent="0.25">
      <c r="A282" s="131" t="s">
        <v>262</v>
      </c>
      <c r="B282" s="53"/>
      <c r="C282" s="9">
        <v>0</v>
      </c>
      <c r="D282" s="53">
        <v>0</v>
      </c>
      <c r="E282" s="193">
        <v>2</v>
      </c>
      <c r="F282" s="79">
        <v>0</v>
      </c>
      <c r="G282" s="79">
        <v>0</v>
      </c>
      <c r="H282" s="87">
        <v>22</v>
      </c>
      <c r="I282" s="95" t="s">
        <v>140</v>
      </c>
      <c r="J282" s="9">
        <f t="shared" ref="J282" si="260">E282-D282</f>
        <v>2</v>
      </c>
      <c r="K282" s="98" t="s">
        <v>140</v>
      </c>
      <c r="L282" s="176">
        <f t="shared" si="258"/>
        <v>22</v>
      </c>
    </row>
    <row r="283" spans="1:14" x14ac:dyDescent="0.25">
      <c r="A283" s="47" t="s">
        <v>99</v>
      </c>
      <c r="B283" s="45">
        <f t="shared" ref="B283" si="261">SUM(B278:B281)</f>
        <v>111</v>
      </c>
      <c r="C283" s="201">
        <f t="shared" ref="C283:H283" si="262">SUM(C278:C282)</f>
        <v>110</v>
      </c>
      <c r="D283" s="201">
        <f t="shared" si="262"/>
        <v>61</v>
      </c>
      <c r="E283" s="201">
        <f t="shared" si="262"/>
        <v>74</v>
      </c>
      <c r="F283" s="202">
        <f t="shared" si="262"/>
        <v>760</v>
      </c>
      <c r="G283" s="196">
        <f t="shared" si="262"/>
        <v>485</v>
      </c>
      <c r="H283" s="197">
        <f t="shared" si="262"/>
        <v>512</v>
      </c>
      <c r="I283" s="198">
        <f>(E283-D283)/D283</f>
        <v>0.21311475409836064</v>
      </c>
      <c r="J283" s="201">
        <f>E283-D283</f>
        <v>13</v>
      </c>
      <c r="K283" s="198">
        <f t="shared" si="259"/>
        <v>5.5670103092783509E-2</v>
      </c>
      <c r="L283" s="197">
        <f t="shared" si="258"/>
        <v>27</v>
      </c>
      <c r="M283" s="93"/>
    </row>
    <row r="284" spans="1:14" ht="7.5" customHeight="1" x14ac:dyDescent="0.25">
      <c r="A284" s="27"/>
      <c r="B284" s="53"/>
      <c r="C284" s="9"/>
      <c r="D284" s="53"/>
      <c r="E284" s="90"/>
      <c r="F284" s="104"/>
      <c r="G284" s="104"/>
      <c r="H284" s="122"/>
      <c r="I284" s="64"/>
      <c r="J284" s="42"/>
      <c r="K284" s="64"/>
      <c r="L284" s="112"/>
    </row>
    <row r="285" spans="1:14" x14ac:dyDescent="0.25">
      <c r="A285" s="27" t="s">
        <v>88</v>
      </c>
      <c r="B285" s="53">
        <v>93</v>
      </c>
      <c r="C285" s="9">
        <v>114</v>
      </c>
      <c r="D285" s="53">
        <v>135</v>
      </c>
      <c r="E285" s="90">
        <v>159</v>
      </c>
      <c r="F285" s="104">
        <v>1531</v>
      </c>
      <c r="G285" s="104">
        <v>1894</v>
      </c>
      <c r="H285" s="122">
        <v>2200</v>
      </c>
      <c r="I285" s="146">
        <f>(E285-D285)/D285</f>
        <v>0.17777777777777778</v>
      </c>
      <c r="J285" s="42">
        <f>E285-D285</f>
        <v>24</v>
      </c>
      <c r="K285" s="64">
        <f>(H285-G285)/G285</f>
        <v>0.16156282998944033</v>
      </c>
      <c r="L285" s="112">
        <f t="shared" si="258"/>
        <v>306</v>
      </c>
    </row>
    <row r="286" spans="1:14" ht="7.5" customHeight="1" x14ac:dyDescent="0.25">
      <c r="A286" s="27"/>
      <c r="B286" s="53"/>
      <c r="C286" s="9"/>
      <c r="D286" s="53"/>
      <c r="E286" s="53"/>
      <c r="F286" s="160"/>
      <c r="G286" s="79"/>
      <c r="H286" s="17"/>
      <c r="I286" s="146"/>
      <c r="J286" s="85"/>
      <c r="K286" s="64"/>
      <c r="L286" s="112"/>
    </row>
    <row r="287" spans="1:14" x14ac:dyDescent="0.25">
      <c r="A287" s="2" t="s">
        <v>1</v>
      </c>
      <c r="B287" s="32" t="e">
        <f>B164+B166+B170+B176+B187+B193+B198+B202+B204+B208+B212+B214+B233+B237+B241+B250+B252+B257+B259+B268+B276+B283+B285+#REF!+B274+B189</f>
        <v>#REF!</v>
      </c>
      <c r="C287" s="32">
        <f t="shared" ref="C287:H287" si="263">C164+C168+C172+C176+C187+C193+C198+C202+C204+C208+C212+C217+C233+C237+C241+C250+C252+C257+C262+C268+C276+C283+C285+C274+C189+C180+C235+C223</f>
        <v>2814</v>
      </c>
      <c r="D287" s="32">
        <f t="shared" si="263"/>
        <v>2674</v>
      </c>
      <c r="E287" s="140">
        <f t="shared" si="263"/>
        <v>2654</v>
      </c>
      <c r="F287" s="32">
        <f t="shared" si="263"/>
        <v>32436</v>
      </c>
      <c r="G287" s="32">
        <f t="shared" si="263"/>
        <v>32267</v>
      </c>
      <c r="H287" s="32">
        <f t="shared" si="263"/>
        <v>32219</v>
      </c>
      <c r="I287" s="139">
        <f>(E287-D287)/D287</f>
        <v>-7.4794315632011965E-3</v>
      </c>
      <c r="J287" s="96">
        <f>E287-D287</f>
        <v>-20</v>
      </c>
      <c r="K287" s="69">
        <f>(H287-G287)/G287</f>
        <v>-1.4875879381411349E-3</v>
      </c>
      <c r="L287" s="67">
        <f t="shared" si="258"/>
        <v>-48</v>
      </c>
      <c r="M287" s="93"/>
    </row>
    <row r="288" spans="1:14" x14ac:dyDescent="0.25">
      <c r="A288" s="4"/>
      <c r="B288" s="10"/>
      <c r="C288" s="10"/>
      <c r="D288" s="10"/>
      <c r="E288" s="88"/>
      <c r="F288" s="10"/>
      <c r="G288" s="10"/>
      <c r="H288" s="88"/>
      <c r="I288" s="64"/>
      <c r="J288" s="97"/>
      <c r="K288" s="40"/>
      <c r="L288" s="89"/>
      <c r="M288" s="93"/>
    </row>
    <row r="289" spans="1:13" x14ac:dyDescent="0.25">
      <c r="A289" s="3" t="s">
        <v>2</v>
      </c>
      <c r="B289" s="37" t="e">
        <f t="shared" ref="B289:H289" si="264">B287+B162</f>
        <v>#REF!</v>
      </c>
      <c r="C289" s="37">
        <f t="shared" si="264"/>
        <v>4575</v>
      </c>
      <c r="D289" s="37">
        <f t="shared" ref="D289" si="265">D287+D162</f>
        <v>4275</v>
      </c>
      <c r="E289" s="89">
        <f t="shared" si="264"/>
        <v>4146</v>
      </c>
      <c r="F289" s="10">
        <f t="shared" si="264"/>
        <v>45023</v>
      </c>
      <c r="G289" s="10">
        <f t="shared" ref="G289" si="266">G287+G162</f>
        <v>43671</v>
      </c>
      <c r="H289" s="89">
        <f t="shared" si="264"/>
        <v>43130</v>
      </c>
      <c r="I289" s="40">
        <f>(E289-D289)/D289</f>
        <v>-3.0175438596491227E-2</v>
      </c>
      <c r="J289" s="97">
        <f>E289-D289</f>
        <v>-129</v>
      </c>
      <c r="K289" s="40">
        <f>(H289-G289)/G289</f>
        <v>-1.2388083625289094E-2</v>
      </c>
      <c r="L289" s="89">
        <f>H289-G289</f>
        <v>-541</v>
      </c>
      <c r="M289" s="93"/>
    </row>
    <row r="290" spans="1:13" x14ac:dyDescent="0.25">
      <c r="C290" s="14"/>
      <c r="F290" s="8"/>
      <c r="G290" s="8"/>
      <c r="H290" s="8"/>
      <c r="J290" s="93"/>
    </row>
    <row r="292" spans="1:13" hidden="1" x14ac:dyDescent="0.25">
      <c r="A292" s="125" t="s">
        <v>246</v>
      </c>
      <c r="C292" s="184" t="s">
        <v>250</v>
      </c>
      <c r="D292" s="186">
        <f>SUM(D285+D276+D274+D268+D262+D257+D252+D250+D241+D237+D235+D233+D223+D217+D212+D208+D204+D202+D198+D193+D189+D187+D178+D176+D172+D168+D164)</f>
        <v>2613</v>
      </c>
      <c r="E292" s="186">
        <f>SUM(E285+E276+E274+E268+E262+E257+E252+E250+E241+E237+E235+E233+E223+E217+E212+E208+E204+E202+E198+E193+E189+E187+E178+E176+E172+E168+E164)</f>
        <v>2578</v>
      </c>
    </row>
    <row r="293" spans="1:13" hidden="1" x14ac:dyDescent="0.25">
      <c r="A293" s="125" t="s">
        <v>247</v>
      </c>
      <c r="C293" s="184" t="s">
        <v>253</v>
      </c>
      <c r="D293" s="186">
        <f>D113+D130+D132+D133+D134+D136+D138+D139+D140+D143+D144+D145+D146+D147+D149+D150+D151+D153+D154+D156+D157+D158</f>
        <v>63</v>
      </c>
      <c r="E293" s="186">
        <f>E113+E130+E132+E133+E134+E136+E138+E139+E140+E143+E144+E145+E146+E147+E149+E150+E151+E153+E154+E156+E157+E158</f>
        <v>66</v>
      </c>
    </row>
    <row r="294" spans="1:13" hidden="1" x14ac:dyDescent="0.25">
      <c r="A294" s="125" t="s">
        <v>248</v>
      </c>
      <c r="B294" s="36"/>
      <c r="C294" s="185" t="s">
        <v>252</v>
      </c>
      <c r="D294" s="36">
        <f>D5+D7+D9+D15+D20+D37+D43+D49+D57+D61+D65+D71+D73+D75+D80+D86+D94+D96+D100+D104+D108</f>
        <v>1422</v>
      </c>
      <c r="E294" s="36">
        <f>E5+E7+E9+E15+E20+E37+E43+E49+E57+E61+E65+E71+E73+E75+E80+E86+E94+E96+E100+E104+E108</f>
        <v>1346</v>
      </c>
      <c r="F294" s="115"/>
      <c r="G294" s="115"/>
      <c r="H294" s="115"/>
    </row>
    <row r="295" spans="1:13" hidden="1" x14ac:dyDescent="0.25">
      <c r="A295" s="125" t="s">
        <v>249</v>
      </c>
      <c r="C295" s="184" t="s">
        <v>251</v>
      </c>
      <c r="D295" s="186">
        <f>D283+D159+D152+D142+D141+D153</f>
        <v>188</v>
      </c>
      <c r="E295" s="186">
        <f>E283+E159+E152+E142+E141+E153</f>
        <v>152</v>
      </c>
    </row>
    <row r="296" spans="1:13" hidden="1" x14ac:dyDescent="0.25">
      <c r="D296" s="186">
        <f>SUM(D292:D295)</f>
        <v>4286</v>
      </c>
      <c r="E296" s="186">
        <f>SUM(E292:E295)</f>
        <v>4142</v>
      </c>
    </row>
  </sheetData>
  <sortState ref="A115:L116">
    <sortCondition descending="1" ref="A115"/>
  </sortState>
  <mergeCells count="2">
    <mergeCell ref="A1:L1"/>
    <mergeCell ref="A2:L2"/>
  </mergeCells>
  <phoneticPr fontId="0" type="noConversion"/>
  <printOptions horizontalCentered="1"/>
  <pageMargins left="1" right="0" top="0.7" bottom="0.35" header="0" footer="0.05"/>
  <pageSetup scale="67" firstPageNumber="0" fitToHeight="0" orientation="portrait" r:id="rId1"/>
  <headerFooter alignWithMargins="0">
    <oddFooter>&amp;R&amp;"Arial,Italic"&amp;8Office of Institutional Research</oddFooter>
  </headerFooter>
  <rowBreaks count="1" manualBreakCount="1"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9"/>
  <sheetViews>
    <sheetView tabSelected="1" zoomScaleNormal="100" workbookViewId="0">
      <selection sqref="A1:L1"/>
    </sheetView>
  </sheetViews>
  <sheetFormatPr defaultColWidth="9.109375" defaultRowHeight="13.2" x14ac:dyDescent="0.25"/>
  <cols>
    <col min="1" max="1" width="31.33203125" style="12" customWidth="1"/>
    <col min="2" max="2" width="8.33203125" style="13" hidden="1" customWidth="1"/>
    <col min="3" max="8" width="8.6640625" style="13" customWidth="1"/>
    <col min="9" max="9" width="9" style="62" customWidth="1"/>
    <col min="10" max="10" width="9" style="12" customWidth="1"/>
    <col min="11" max="11" width="9" style="62" customWidth="1"/>
    <col min="12" max="12" width="9" style="12" customWidth="1"/>
    <col min="13" max="16384" width="9.109375" style="12"/>
  </cols>
  <sheetData>
    <row r="1" spans="1:13" ht="15" customHeight="1" x14ac:dyDescent="0.3">
      <c r="A1" s="203" t="s">
        <v>254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3" ht="15.6" x14ac:dyDescent="0.3">
      <c r="A2" s="203" t="s">
        <v>271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3" x14ac:dyDescent="0.25">
      <c r="E3" s="14"/>
      <c r="H3" s="14"/>
      <c r="J3" s="15"/>
      <c r="L3" s="15"/>
    </row>
    <row r="4" spans="1:13" ht="36" customHeight="1" x14ac:dyDescent="0.25">
      <c r="A4" s="1" t="s">
        <v>127</v>
      </c>
      <c r="B4" s="11" t="s">
        <v>141</v>
      </c>
      <c r="C4" s="11" t="s">
        <v>224</v>
      </c>
      <c r="D4" s="11" t="s">
        <v>231</v>
      </c>
      <c r="E4" s="83" t="s">
        <v>255</v>
      </c>
      <c r="F4" s="11" t="s">
        <v>225</v>
      </c>
      <c r="G4" s="11" t="s">
        <v>232</v>
      </c>
      <c r="H4" s="24" t="s">
        <v>256</v>
      </c>
      <c r="I4" s="63" t="s">
        <v>257</v>
      </c>
      <c r="J4" s="6" t="s">
        <v>258</v>
      </c>
      <c r="K4" s="63" t="s">
        <v>259</v>
      </c>
      <c r="L4" s="6" t="s">
        <v>260</v>
      </c>
      <c r="M4" s="15"/>
    </row>
    <row r="5" spans="1:13" x14ac:dyDescent="0.25">
      <c r="A5" s="21" t="s">
        <v>4</v>
      </c>
      <c r="B5" s="23">
        <f>'All Programs'!B7</f>
        <v>113</v>
      </c>
      <c r="C5" s="48">
        <f>'All Programs'!C7</f>
        <v>96</v>
      </c>
      <c r="D5" s="48">
        <f>'All Programs'!D7</f>
        <v>88</v>
      </c>
      <c r="E5" s="41">
        <f>'All Programs'!E7</f>
        <v>60</v>
      </c>
      <c r="F5" s="108">
        <f>'All Programs'!F7</f>
        <v>788</v>
      </c>
      <c r="G5" s="108">
        <f>'All Programs'!G7</f>
        <v>675</v>
      </c>
      <c r="H5" s="109">
        <f>'All Programs'!H7</f>
        <v>466</v>
      </c>
      <c r="I5" s="57">
        <f>'All Programs'!I7</f>
        <v>-0.31818181818181818</v>
      </c>
      <c r="J5" s="58">
        <f>'All Programs'!J7</f>
        <v>-28</v>
      </c>
      <c r="K5" s="57">
        <f>'All Programs'!K7</f>
        <v>-0.30962962962962964</v>
      </c>
      <c r="L5" s="109">
        <f>'All Programs'!L7</f>
        <v>-209</v>
      </c>
      <c r="M5" s="15"/>
    </row>
    <row r="6" spans="1:13" ht="7.5" customHeight="1" x14ac:dyDescent="0.25">
      <c r="A6" s="21"/>
      <c r="B6" s="17"/>
      <c r="C6" s="53"/>
      <c r="D6" s="17"/>
      <c r="E6" s="180"/>
      <c r="F6" s="104"/>
      <c r="G6" s="116"/>
      <c r="H6" s="181"/>
      <c r="I6" s="18"/>
      <c r="J6" s="59"/>
      <c r="K6" s="18"/>
      <c r="L6" s="162"/>
      <c r="M6" s="15"/>
    </row>
    <row r="7" spans="1:13" x14ac:dyDescent="0.25">
      <c r="A7" s="21" t="s">
        <v>10</v>
      </c>
      <c r="B7" s="23">
        <f>'All Programs'!B77</f>
        <v>121</v>
      </c>
      <c r="C7" s="9">
        <f>'All Programs'!C77</f>
        <v>71</v>
      </c>
      <c r="D7" s="9">
        <f>'All Programs'!D77</f>
        <v>76</v>
      </c>
      <c r="E7" s="85">
        <f>'All Programs'!E77</f>
        <v>101</v>
      </c>
      <c r="F7" s="111">
        <f>'All Programs'!F77</f>
        <v>522</v>
      </c>
      <c r="G7" s="111">
        <f>'All Programs'!G77</f>
        <v>564</v>
      </c>
      <c r="H7" s="112">
        <f>'All Programs'!H77</f>
        <v>830</v>
      </c>
      <c r="I7" s="64">
        <f>'All Programs'!I77</f>
        <v>0.32894736842105265</v>
      </c>
      <c r="J7" s="42">
        <f>'All Programs'!J77</f>
        <v>25</v>
      </c>
      <c r="K7" s="64">
        <f>'All Programs'!K77</f>
        <v>0.47163120567375888</v>
      </c>
      <c r="L7" s="158">
        <f>'All Programs'!L77</f>
        <v>266</v>
      </c>
      <c r="M7" s="15"/>
    </row>
    <row r="8" spans="1:13" x14ac:dyDescent="0.25">
      <c r="A8" s="131" t="s">
        <v>269</v>
      </c>
      <c r="B8" s="23"/>
      <c r="C8" s="9">
        <f>'All Programs'!C78</f>
        <v>0</v>
      </c>
      <c r="D8" s="9">
        <f>'All Programs'!D78</f>
        <v>0</v>
      </c>
      <c r="E8" s="85">
        <f>'All Programs'!E78</f>
        <v>1</v>
      </c>
      <c r="F8" s="111">
        <f>'All Programs'!F78</f>
        <v>0</v>
      </c>
      <c r="G8" s="111">
        <f>'All Programs'!G78</f>
        <v>0</v>
      </c>
      <c r="H8" s="112">
        <f>'All Programs'!H78</f>
        <v>10</v>
      </c>
      <c r="I8" s="64" t="str">
        <f>'All Programs'!I78</f>
        <v>--</v>
      </c>
      <c r="J8" s="42">
        <f>'All Programs'!J78</f>
        <v>1</v>
      </c>
      <c r="K8" s="64" t="str">
        <f>'All Programs'!K78</f>
        <v>--</v>
      </c>
      <c r="L8" s="158">
        <f>'All Programs'!L78</f>
        <v>10</v>
      </c>
      <c r="M8" s="15"/>
    </row>
    <row r="9" spans="1:13" x14ac:dyDescent="0.25">
      <c r="A9" s="21" t="s">
        <v>11</v>
      </c>
      <c r="B9" s="9">
        <f>'All Programs'!B79</f>
        <v>30</v>
      </c>
      <c r="C9" s="9">
        <f>'All Programs'!C79</f>
        <v>11</v>
      </c>
      <c r="D9" s="9">
        <f>'All Programs'!D79</f>
        <v>3</v>
      </c>
      <c r="E9" s="85">
        <f>'All Programs'!E79</f>
        <v>0</v>
      </c>
      <c r="F9" s="111">
        <f>'All Programs'!F79</f>
        <v>90</v>
      </c>
      <c r="G9" s="111">
        <f>'All Programs'!G79</f>
        <v>28</v>
      </c>
      <c r="H9" s="112">
        <f>'All Programs'!H79</f>
        <v>0</v>
      </c>
      <c r="I9" s="64" t="str">
        <f>'All Programs'!I79</f>
        <v>--</v>
      </c>
      <c r="J9" s="42">
        <f>'All Programs'!J79</f>
        <v>-3</v>
      </c>
      <c r="K9" s="64" t="str">
        <f>'All Programs'!K79</f>
        <v>--</v>
      </c>
      <c r="L9" s="158">
        <f>'All Programs'!L79</f>
        <v>-28</v>
      </c>
      <c r="M9" s="15"/>
    </row>
    <row r="10" spans="1:13" x14ac:dyDescent="0.25">
      <c r="A10" s="44" t="s">
        <v>97</v>
      </c>
      <c r="B10" s="45">
        <f t="shared" ref="B10:H10" si="0">SUM(B7:B9)</f>
        <v>151</v>
      </c>
      <c r="C10" s="45">
        <f t="shared" si="0"/>
        <v>82</v>
      </c>
      <c r="D10" s="45">
        <f t="shared" si="0"/>
        <v>79</v>
      </c>
      <c r="E10" s="56">
        <f t="shared" si="0"/>
        <v>102</v>
      </c>
      <c r="F10" s="106">
        <f t="shared" si="0"/>
        <v>612</v>
      </c>
      <c r="G10" s="106">
        <f t="shared" si="0"/>
        <v>592</v>
      </c>
      <c r="H10" s="107">
        <f t="shared" si="0"/>
        <v>840</v>
      </c>
      <c r="I10" s="65">
        <f>(E10-D10)/D10</f>
        <v>0.29113924050632911</v>
      </c>
      <c r="J10" s="56">
        <f>E10-D10</f>
        <v>23</v>
      </c>
      <c r="K10" s="65">
        <f>(H10-G10)/G10</f>
        <v>0.41891891891891891</v>
      </c>
      <c r="L10" s="107">
        <f>H10-G10</f>
        <v>248</v>
      </c>
      <c r="M10" s="15"/>
    </row>
    <row r="11" spans="1:13" ht="7.5" customHeight="1" x14ac:dyDescent="0.25">
      <c r="A11" s="21"/>
      <c r="B11" s="17"/>
      <c r="C11" s="53"/>
      <c r="D11" s="17"/>
      <c r="E11" s="180"/>
      <c r="F11" s="104"/>
      <c r="G11" s="116"/>
      <c r="H11" s="181"/>
      <c r="I11" s="18"/>
      <c r="J11" s="59"/>
      <c r="K11" s="18"/>
      <c r="L11" s="162"/>
      <c r="M11" s="15"/>
    </row>
    <row r="12" spans="1:13" x14ac:dyDescent="0.25">
      <c r="A12" s="21" t="s">
        <v>12</v>
      </c>
      <c r="B12" s="23">
        <f>'All Programs'!B102</f>
        <v>33</v>
      </c>
      <c r="C12" s="9">
        <f>'All Programs'!C102</f>
        <v>74</v>
      </c>
      <c r="D12" s="9">
        <f>'All Programs'!D102</f>
        <v>51</v>
      </c>
      <c r="E12" s="85">
        <f>'All Programs'!E102</f>
        <v>26</v>
      </c>
      <c r="F12" s="111">
        <f>'All Programs'!F102</f>
        <v>653</v>
      </c>
      <c r="G12" s="111">
        <f>'All Programs'!G102</f>
        <v>471</v>
      </c>
      <c r="H12" s="112">
        <f>'All Programs'!H102</f>
        <v>208</v>
      </c>
      <c r="I12" s="64">
        <f>'All Programs'!I102</f>
        <v>-0.49019607843137253</v>
      </c>
      <c r="J12" s="42">
        <f>'All Programs'!J102</f>
        <v>-25</v>
      </c>
      <c r="K12" s="64">
        <f>'All Programs'!K102</f>
        <v>-0.55838641188959659</v>
      </c>
      <c r="L12" s="158">
        <f>'All Programs'!L102</f>
        <v>-263</v>
      </c>
      <c r="M12" s="15"/>
    </row>
    <row r="13" spans="1:13" x14ac:dyDescent="0.25">
      <c r="A13" s="21" t="s">
        <v>13</v>
      </c>
      <c r="B13" s="9">
        <f>'All Programs'!B103</f>
        <v>146</v>
      </c>
      <c r="C13" s="9">
        <f>'All Programs'!C103</f>
        <v>98</v>
      </c>
      <c r="D13" s="9">
        <f>'All Programs'!D103</f>
        <v>79</v>
      </c>
      <c r="E13" s="85">
        <f>'All Programs'!E103</f>
        <v>65</v>
      </c>
      <c r="F13" s="111">
        <f>'All Programs'!F103</f>
        <v>533</v>
      </c>
      <c r="G13" s="111">
        <f>'All Programs'!G103</f>
        <v>422</v>
      </c>
      <c r="H13" s="112">
        <f>'All Programs'!H103</f>
        <v>370</v>
      </c>
      <c r="I13" s="64">
        <f>'All Programs'!I103</f>
        <v>-0.17721518987341772</v>
      </c>
      <c r="J13" s="42">
        <f>'All Programs'!J103</f>
        <v>-14</v>
      </c>
      <c r="K13" s="64">
        <f>'All Programs'!K103</f>
        <v>-0.12322274881516587</v>
      </c>
      <c r="L13" s="158">
        <f>'All Programs'!L103</f>
        <v>-52</v>
      </c>
      <c r="M13" s="15"/>
    </row>
    <row r="14" spans="1:13" x14ac:dyDescent="0.25">
      <c r="A14" s="47" t="s">
        <v>98</v>
      </c>
      <c r="B14" s="48">
        <f t="shared" ref="B14:H14" si="1">SUM(B12:B13)</f>
        <v>179</v>
      </c>
      <c r="C14" s="48">
        <f t="shared" si="1"/>
        <v>172</v>
      </c>
      <c r="D14" s="48">
        <f t="shared" si="1"/>
        <v>130</v>
      </c>
      <c r="E14" s="41">
        <f t="shared" si="1"/>
        <v>91</v>
      </c>
      <c r="F14" s="108">
        <f t="shared" si="1"/>
        <v>1186</v>
      </c>
      <c r="G14" s="108">
        <f t="shared" si="1"/>
        <v>893</v>
      </c>
      <c r="H14" s="109">
        <f t="shared" si="1"/>
        <v>578</v>
      </c>
      <c r="I14" s="57">
        <f>(E14-D14)/D14</f>
        <v>-0.3</v>
      </c>
      <c r="J14" s="41">
        <f>E14-D14</f>
        <v>-39</v>
      </c>
      <c r="K14" s="57">
        <f>(H14-G14)/G14</f>
        <v>-0.35274356103023519</v>
      </c>
      <c r="L14" s="109">
        <f>H14-G14</f>
        <v>-315</v>
      </c>
      <c r="M14" s="15"/>
    </row>
    <row r="15" spans="1:13" ht="7.5" customHeight="1" x14ac:dyDescent="0.25">
      <c r="A15" s="21"/>
      <c r="B15" s="17"/>
      <c r="C15" s="53"/>
      <c r="D15" s="17"/>
      <c r="E15" s="180"/>
      <c r="F15" s="104"/>
      <c r="G15" s="116"/>
      <c r="H15" s="181"/>
      <c r="I15" s="18"/>
      <c r="J15" s="59"/>
      <c r="K15" s="18"/>
      <c r="L15" s="162"/>
      <c r="M15" s="15"/>
    </row>
    <row r="16" spans="1:13" x14ac:dyDescent="0.25">
      <c r="A16" s="131" t="s">
        <v>217</v>
      </c>
      <c r="B16" s="23">
        <f>'All Programs'!B132</f>
        <v>0</v>
      </c>
      <c r="C16" s="9">
        <f>'All Programs'!C132</f>
        <v>0</v>
      </c>
      <c r="D16" s="9">
        <f>'All Programs'!D132</f>
        <v>0</v>
      </c>
      <c r="E16" s="85">
        <f>'All Programs'!E132</f>
        <v>0</v>
      </c>
      <c r="F16" s="111">
        <f>'All Programs'!F132</f>
        <v>0</v>
      </c>
      <c r="G16" s="111">
        <f>'All Programs'!G132</f>
        <v>0</v>
      </c>
      <c r="H16" s="112">
        <f>'All Programs'!H132</f>
        <v>0</v>
      </c>
      <c r="I16" s="64" t="str">
        <f>'All Programs'!I132</f>
        <v>--</v>
      </c>
      <c r="J16" s="42">
        <f>'All Programs'!J132</f>
        <v>0</v>
      </c>
      <c r="K16" s="64" t="str">
        <f>'All Programs'!K132</f>
        <v>--</v>
      </c>
      <c r="L16" s="158">
        <f>'All Programs'!L132</f>
        <v>0</v>
      </c>
      <c r="M16" s="15"/>
    </row>
    <row r="17" spans="1:13" hidden="1" x14ac:dyDescent="0.25">
      <c r="A17" s="21" t="s">
        <v>144</v>
      </c>
      <c r="B17" s="23">
        <f>'All Programs'!B135</f>
        <v>1</v>
      </c>
      <c r="C17" s="9">
        <f>'All Programs'!C135</f>
        <v>0</v>
      </c>
      <c r="D17" s="9">
        <f>'All Programs'!D135</f>
        <v>0</v>
      </c>
      <c r="E17" s="85">
        <f>'All Programs'!E135</f>
        <v>0</v>
      </c>
      <c r="F17" s="111">
        <f>'All Programs'!F135</f>
        <v>0</v>
      </c>
      <c r="G17" s="111">
        <f>'All Programs'!G135</f>
        <v>0</v>
      </c>
      <c r="H17" s="112">
        <f>'All Programs'!H135</f>
        <v>0</v>
      </c>
      <c r="I17" s="64" t="str">
        <f>'All Programs'!I135</f>
        <v>--</v>
      </c>
      <c r="J17" s="85">
        <f>'All Programs'!J135</f>
        <v>0</v>
      </c>
      <c r="K17" s="64" t="str">
        <f>'All Programs'!K135</f>
        <v>--</v>
      </c>
      <c r="L17" s="112">
        <f>'All Programs'!L135</f>
        <v>0</v>
      </c>
      <c r="M17" s="15"/>
    </row>
    <row r="18" spans="1:13" x14ac:dyDescent="0.25">
      <c r="A18" s="21" t="s">
        <v>156</v>
      </c>
      <c r="B18" s="23">
        <f>'All Programs'!B136</f>
        <v>1</v>
      </c>
      <c r="C18" s="9">
        <f>'All Programs'!C136</f>
        <v>1</v>
      </c>
      <c r="D18" s="9">
        <f>'All Programs'!D136</f>
        <v>3</v>
      </c>
      <c r="E18" s="85">
        <f>'All Programs'!E136</f>
        <v>1</v>
      </c>
      <c r="F18" s="111">
        <f>'All Programs'!F136</f>
        <v>3</v>
      </c>
      <c r="G18" s="111">
        <f>'All Programs'!G136</f>
        <v>9</v>
      </c>
      <c r="H18" s="112">
        <f>'All Programs'!H136</f>
        <v>3</v>
      </c>
      <c r="I18" s="64">
        <f>'All Programs'!I136</f>
        <v>-0.66666666666666663</v>
      </c>
      <c r="J18" s="85">
        <f>'All Programs'!J136</f>
        <v>-2</v>
      </c>
      <c r="K18" s="64">
        <f>'All Programs'!K136</f>
        <v>-0.66666666666666663</v>
      </c>
      <c r="L18" s="112">
        <f>'All Programs'!L136</f>
        <v>-6</v>
      </c>
      <c r="M18" s="15"/>
    </row>
    <row r="19" spans="1:13" hidden="1" x14ac:dyDescent="0.25">
      <c r="A19" s="126" t="s">
        <v>175</v>
      </c>
      <c r="B19" s="23">
        <f>'All Programs'!B137</f>
        <v>0</v>
      </c>
      <c r="C19" s="9">
        <f>'All Programs'!C137</f>
        <v>0</v>
      </c>
      <c r="D19" s="9">
        <f>'All Programs'!D137</f>
        <v>0</v>
      </c>
      <c r="E19" s="85">
        <f>'All Programs'!E137</f>
        <v>0</v>
      </c>
      <c r="F19" s="111">
        <f>'All Programs'!F137</f>
        <v>0</v>
      </c>
      <c r="G19" s="111">
        <f>'All Programs'!G137</f>
        <v>0</v>
      </c>
      <c r="H19" s="112">
        <f>'All Programs'!H137</f>
        <v>0</v>
      </c>
      <c r="I19" s="64" t="str">
        <f>'All Programs'!I137</f>
        <v>--</v>
      </c>
      <c r="J19" s="85">
        <f>'All Programs'!J137</f>
        <v>0</v>
      </c>
      <c r="K19" s="64" t="str">
        <f>'All Programs'!K137</f>
        <v>--</v>
      </c>
      <c r="L19" s="112">
        <f>'All Programs'!L137</f>
        <v>0</v>
      </c>
      <c r="M19" s="15"/>
    </row>
    <row r="20" spans="1:13" x14ac:dyDescent="0.25">
      <c r="A20" s="126" t="s">
        <v>176</v>
      </c>
      <c r="B20" s="23">
        <f>'All Programs'!B138</f>
        <v>0</v>
      </c>
      <c r="C20" s="9">
        <f>'All Programs'!C138</f>
        <v>2</v>
      </c>
      <c r="D20" s="9">
        <f>'All Programs'!D138</f>
        <v>0</v>
      </c>
      <c r="E20" s="85">
        <f>'All Programs'!E138</f>
        <v>0</v>
      </c>
      <c r="F20" s="111">
        <f>'All Programs'!F138</f>
        <v>9</v>
      </c>
      <c r="G20" s="111">
        <f>'All Programs'!G138</f>
        <v>0</v>
      </c>
      <c r="H20" s="112">
        <f>'All Programs'!H138</f>
        <v>0</v>
      </c>
      <c r="I20" s="64" t="str">
        <f>'All Programs'!I138</f>
        <v>--</v>
      </c>
      <c r="J20" s="85">
        <f>'All Programs'!J138</f>
        <v>0</v>
      </c>
      <c r="K20" s="64" t="str">
        <f>'All Programs'!K138</f>
        <v>--</v>
      </c>
      <c r="L20" s="112">
        <f>'All Programs'!L138</f>
        <v>0</v>
      </c>
      <c r="M20" s="15"/>
    </row>
    <row r="21" spans="1:13" x14ac:dyDescent="0.25">
      <c r="A21" s="126" t="s">
        <v>165</v>
      </c>
      <c r="B21" s="23">
        <f>'All Programs'!B146</f>
        <v>0</v>
      </c>
      <c r="C21" s="23">
        <f>'All Programs'!C146</f>
        <v>7</v>
      </c>
      <c r="D21" s="23">
        <f>'All Programs'!D146</f>
        <v>8</v>
      </c>
      <c r="E21" s="23">
        <f>'All Programs'!E146</f>
        <v>8</v>
      </c>
      <c r="F21" s="130">
        <f>'All Programs'!F146</f>
        <v>25</v>
      </c>
      <c r="G21" s="23">
        <f>'All Programs'!G146</f>
        <v>23</v>
      </c>
      <c r="H21" s="23">
        <f>'All Programs'!H146</f>
        <v>33</v>
      </c>
      <c r="I21" s="77">
        <f>'All Programs'!I146</f>
        <v>0</v>
      </c>
      <c r="J21" s="23">
        <f>'All Programs'!J146</f>
        <v>0</v>
      </c>
      <c r="K21" s="77">
        <f>'All Programs'!K146</f>
        <v>0.43478260869565216</v>
      </c>
      <c r="L21" s="112">
        <f>'All Programs'!L146</f>
        <v>10</v>
      </c>
      <c r="M21" s="15"/>
    </row>
    <row r="22" spans="1:13" x14ac:dyDescent="0.25">
      <c r="A22" s="131" t="s">
        <v>218</v>
      </c>
      <c r="B22" s="23"/>
      <c r="C22" s="23">
        <f>'All Programs'!C154</f>
        <v>1</v>
      </c>
      <c r="D22" s="23">
        <f>'All Programs'!D154</f>
        <v>1</v>
      </c>
      <c r="E22" s="23">
        <f>'All Programs'!E154</f>
        <v>0</v>
      </c>
      <c r="F22" s="130">
        <f>'All Programs'!F154</f>
        <v>3</v>
      </c>
      <c r="G22" s="9">
        <f>'All Programs'!G154</f>
        <v>3</v>
      </c>
      <c r="H22" s="85">
        <f>'All Programs'!H154</f>
        <v>0</v>
      </c>
      <c r="I22" s="77" t="str">
        <f>'All Programs'!I154</f>
        <v>--</v>
      </c>
      <c r="J22" s="23">
        <f>'All Programs'!J163</f>
        <v>0</v>
      </c>
      <c r="K22" s="77" t="str">
        <f>'All Programs'!K154</f>
        <v>--</v>
      </c>
      <c r="L22" s="112">
        <f>'All Programs'!L154</f>
        <v>-3</v>
      </c>
      <c r="M22" s="15"/>
    </row>
    <row r="23" spans="1:13" x14ac:dyDescent="0.25">
      <c r="A23" s="131" t="s">
        <v>264</v>
      </c>
      <c r="B23" s="23"/>
      <c r="C23" s="23">
        <f>'All Programs'!C155</f>
        <v>0</v>
      </c>
      <c r="D23" s="23">
        <f>'All Programs'!D155</f>
        <v>0</v>
      </c>
      <c r="E23" s="23">
        <f>'All Programs'!E155</f>
        <v>2</v>
      </c>
      <c r="F23" s="130">
        <f>'All Programs'!F155</f>
        <v>0</v>
      </c>
      <c r="G23" s="9">
        <f>'All Programs'!G155</f>
        <v>0</v>
      </c>
      <c r="H23" s="85">
        <f>'All Programs'!H155</f>
        <v>7</v>
      </c>
      <c r="I23" s="77" t="str">
        <f>'All Programs'!I155</f>
        <v>--</v>
      </c>
      <c r="J23" s="23">
        <f>'All Programs'!J155</f>
        <v>2</v>
      </c>
      <c r="K23" s="77" t="str">
        <f>'All Programs'!K155</f>
        <v>--</v>
      </c>
      <c r="L23" s="112">
        <f>'All Programs'!L155</f>
        <v>7</v>
      </c>
      <c r="M23" s="15"/>
    </row>
    <row r="24" spans="1:13" x14ac:dyDescent="0.25">
      <c r="A24" s="131" t="s">
        <v>236</v>
      </c>
      <c r="B24" s="23"/>
      <c r="C24" s="23">
        <f>'All Programs'!C156</f>
        <v>0</v>
      </c>
      <c r="D24" s="23">
        <f>'All Programs'!D156</f>
        <v>2</v>
      </c>
      <c r="E24" s="23">
        <f>'All Programs'!E156</f>
        <v>1</v>
      </c>
      <c r="F24" s="130">
        <f>'All Programs'!F156</f>
        <v>0</v>
      </c>
      <c r="G24" s="9">
        <f>'All Programs'!G156</f>
        <v>6</v>
      </c>
      <c r="H24" s="85">
        <f>'All Programs'!H156</f>
        <v>3</v>
      </c>
      <c r="I24" s="64">
        <f>'All Programs'!I156</f>
        <v>-0.5</v>
      </c>
      <c r="J24" s="90">
        <f>'All Programs'!J156</f>
        <v>-1</v>
      </c>
      <c r="K24" s="64">
        <f>'All Programs'!K156</f>
        <v>-0.5</v>
      </c>
      <c r="L24" s="112">
        <f>'All Programs'!L156</f>
        <v>-3</v>
      </c>
      <c r="M24" s="15"/>
    </row>
    <row r="25" spans="1:13" x14ac:dyDescent="0.25">
      <c r="A25" s="131" t="s">
        <v>237</v>
      </c>
      <c r="B25" s="23"/>
      <c r="C25" s="23">
        <f>'All Programs'!C157</f>
        <v>0</v>
      </c>
      <c r="D25" s="23">
        <f>'All Programs'!D157</f>
        <v>4</v>
      </c>
      <c r="E25" s="23">
        <f>'All Programs'!E157</f>
        <v>3</v>
      </c>
      <c r="F25" s="130">
        <f>'All Programs'!F157</f>
        <v>0</v>
      </c>
      <c r="G25" s="9">
        <f>'All Programs'!G157</f>
        <v>12</v>
      </c>
      <c r="H25" s="85">
        <f>'All Programs'!H157</f>
        <v>12</v>
      </c>
      <c r="I25" s="64">
        <f>'All Programs'!I134</f>
        <v>-0.83333333333333337</v>
      </c>
      <c r="J25" s="90">
        <f>'All Programs'!J157</f>
        <v>-1</v>
      </c>
      <c r="K25" s="64">
        <f>'All Programs'!K134</f>
        <v>-0.90322580645161288</v>
      </c>
      <c r="L25" s="112">
        <f>'All Programs'!L157</f>
        <v>0</v>
      </c>
      <c r="M25" s="15"/>
    </row>
    <row r="26" spans="1:13" x14ac:dyDescent="0.25">
      <c r="A26" s="21" t="s">
        <v>155</v>
      </c>
      <c r="B26" s="23">
        <f>'All Programs'!B133</f>
        <v>2</v>
      </c>
      <c r="C26" s="9">
        <f>'All Programs'!C133</f>
        <v>0</v>
      </c>
      <c r="D26" s="9">
        <f>'All Programs'!D133</f>
        <v>0</v>
      </c>
      <c r="E26" s="85">
        <f>'All Programs'!E133</f>
        <v>0</v>
      </c>
      <c r="F26" s="115">
        <f>'All Programs'!F133</f>
        <v>0</v>
      </c>
      <c r="G26" s="115">
        <f>'All Programs'!G133</f>
        <v>0</v>
      </c>
      <c r="H26" s="112">
        <f>'All Programs'!H133</f>
        <v>0</v>
      </c>
      <c r="I26" s="64" t="str">
        <f>'All Programs'!I133</f>
        <v>--</v>
      </c>
      <c r="J26" s="90">
        <f>'All Programs'!J133</f>
        <v>0</v>
      </c>
      <c r="K26" s="64" t="str">
        <f>'All Programs'!K133</f>
        <v>--</v>
      </c>
      <c r="L26" s="112">
        <f>'All Programs'!L133</f>
        <v>0</v>
      </c>
      <c r="M26" s="15"/>
    </row>
    <row r="27" spans="1:13" x14ac:dyDescent="0.25">
      <c r="A27" s="21" t="s">
        <v>14</v>
      </c>
      <c r="B27" s="9">
        <f>'All Programs'!B134</f>
        <v>3</v>
      </c>
      <c r="C27" s="9">
        <f>'All Programs'!C134</f>
        <v>0</v>
      </c>
      <c r="D27" s="9">
        <f>'All Programs'!D134</f>
        <v>6</v>
      </c>
      <c r="E27" s="85">
        <f>'All Programs'!E134</f>
        <v>1</v>
      </c>
      <c r="F27" s="111">
        <f>'All Programs'!F134</f>
        <v>0</v>
      </c>
      <c r="G27" s="111">
        <f>'All Programs'!G134</f>
        <v>31</v>
      </c>
      <c r="H27" s="112">
        <f>'All Programs'!H134</f>
        <v>3</v>
      </c>
      <c r="I27" s="64">
        <f>'All Programs'!I134</f>
        <v>-0.83333333333333337</v>
      </c>
      <c r="J27" s="42">
        <f>'All Programs'!J134</f>
        <v>-5</v>
      </c>
      <c r="K27" s="64">
        <f>'All Programs'!K134</f>
        <v>-0.90322580645161288</v>
      </c>
      <c r="L27" s="158">
        <f>'All Programs'!L134</f>
        <v>-28</v>
      </c>
      <c r="M27" s="15"/>
    </row>
    <row r="28" spans="1:13" x14ac:dyDescent="0.25">
      <c r="A28" s="47" t="s">
        <v>99</v>
      </c>
      <c r="B28" s="48">
        <f t="shared" ref="B28:H28" si="2">SUM(B16:B27)</f>
        <v>7</v>
      </c>
      <c r="C28" s="48">
        <f t="shared" si="2"/>
        <v>11</v>
      </c>
      <c r="D28" s="48">
        <f t="shared" si="2"/>
        <v>24</v>
      </c>
      <c r="E28" s="41">
        <f t="shared" si="2"/>
        <v>16</v>
      </c>
      <c r="F28" s="108">
        <f t="shared" si="2"/>
        <v>40</v>
      </c>
      <c r="G28" s="108">
        <f t="shared" si="2"/>
        <v>84</v>
      </c>
      <c r="H28" s="109">
        <f t="shared" si="2"/>
        <v>61</v>
      </c>
      <c r="I28" s="57">
        <f>(E28-D28)/D28</f>
        <v>-0.33333333333333331</v>
      </c>
      <c r="J28" s="41">
        <f>E28-D28</f>
        <v>-8</v>
      </c>
      <c r="K28" s="57">
        <f>(H28-G28)/G28</f>
        <v>-0.27380952380952384</v>
      </c>
      <c r="L28" s="109">
        <f>H28-G28</f>
        <v>-23</v>
      </c>
      <c r="M28" s="15"/>
    </row>
    <row r="29" spans="1:13" ht="7.5" customHeight="1" x14ac:dyDescent="0.25">
      <c r="A29" s="47"/>
      <c r="B29" s="9"/>
      <c r="C29" s="9"/>
      <c r="D29" s="9"/>
      <c r="E29" s="180"/>
      <c r="F29" s="111"/>
      <c r="G29" s="111"/>
      <c r="H29" s="181"/>
      <c r="I29" s="64"/>
      <c r="J29" s="42"/>
      <c r="K29" s="64"/>
      <c r="L29" s="158"/>
      <c r="M29" s="15"/>
    </row>
    <row r="30" spans="1:13" x14ac:dyDescent="0.25">
      <c r="A30" s="2" t="s">
        <v>0</v>
      </c>
      <c r="B30" s="37">
        <f t="shared" ref="B30:H30" si="3">B5+B10+B14+B28</f>
        <v>450</v>
      </c>
      <c r="C30" s="37">
        <f t="shared" si="3"/>
        <v>361</v>
      </c>
      <c r="D30" s="37">
        <f t="shared" si="3"/>
        <v>321</v>
      </c>
      <c r="E30" s="89">
        <f t="shared" si="3"/>
        <v>269</v>
      </c>
      <c r="F30" s="37">
        <f t="shared" si="3"/>
        <v>2626</v>
      </c>
      <c r="G30" s="37">
        <f t="shared" si="3"/>
        <v>2244</v>
      </c>
      <c r="H30" s="89">
        <f t="shared" si="3"/>
        <v>1945</v>
      </c>
      <c r="I30" s="5">
        <f>(E30-D30)/D30</f>
        <v>-0.16199376947040497</v>
      </c>
      <c r="J30" s="60">
        <f>E30-D30</f>
        <v>-52</v>
      </c>
      <c r="K30" s="5">
        <f>(H30-G30)/G30</f>
        <v>-0.13324420677361853</v>
      </c>
      <c r="L30" s="25">
        <f>H30-G30</f>
        <v>-299</v>
      </c>
      <c r="M30" s="15"/>
    </row>
    <row r="31" spans="1:13" ht="7.5" customHeight="1" x14ac:dyDescent="0.25">
      <c r="A31" s="21"/>
      <c r="B31" s="17"/>
      <c r="C31" s="17"/>
      <c r="D31" s="17"/>
      <c r="E31" s="180"/>
      <c r="F31" s="116"/>
      <c r="G31" s="116"/>
      <c r="H31" s="181"/>
      <c r="I31" s="5"/>
      <c r="J31" s="60"/>
      <c r="K31" s="18"/>
      <c r="L31" s="25"/>
      <c r="M31" s="15"/>
    </row>
    <row r="32" spans="1:13" x14ac:dyDescent="0.25">
      <c r="A32" s="16" t="s">
        <v>3</v>
      </c>
      <c r="B32" s="23">
        <f>'All Programs'!B164</f>
        <v>198</v>
      </c>
      <c r="C32" s="9">
        <f>'All Programs'!C164</f>
        <v>154</v>
      </c>
      <c r="D32" s="9">
        <f>'All Programs'!D164</f>
        <v>133</v>
      </c>
      <c r="E32" s="85">
        <f>'All Programs'!E164</f>
        <v>111</v>
      </c>
      <c r="F32" s="111">
        <f>'All Programs'!F164</f>
        <v>1811</v>
      </c>
      <c r="G32" s="111">
        <f>'All Programs'!G164</f>
        <v>1620</v>
      </c>
      <c r="H32" s="112">
        <f>'All Programs'!H164</f>
        <v>1325</v>
      </c>
      <c r="I32" s="64">
        <f>'All Programs'!I164</f>
        <v>-0.16541353383458646</v>
      </c>
      <c r="J32" s="42">
        <f>'All Programs'!J164</f>
        <v>-22</v>
      </c>
      <c r="K32" s="64">
        <f>'All Programs'!K164</f>
        <v>-0.18209876543209877</v>
      </c>
      <c r="L32" s="158">
        <f>'All Programs'!L164</f>
        <v>-295</v>
      </c>
      <c r="M32" s="15"/>
    </row>
    <row r="33" spans="1:14" ht="7.5" customHeight="1" x14ac:dyDescent="0.25">
      <c r="A33" s="16"/>
      <c r="B33" s="17"/>
      <c r="C33" s="53"/>
      <c r="D33" s="17"/>
      <c r="E33" s="180"/>
      <c r="F33" s="104"/>
      <c r="G33" s="116"/>
      <c r="H33" s="181"/>
      <c r="I33" s="18"/>
      <c r="J33" s="59"/>
      <c r="K33" s="18"/>
      <c r="L33" s="162"/>
      <c r="M33" s="15"/>
    </row>
    <row r="34" spans="1:14" x14ac:dyDescent="0.25">
      <c r="A34" s="21" t="s">
        <v>5</v>
      </c>
      <c r="B34" s="23">
        <f>'All Programs'!B174</f>
        <v>13</v>
      </c>
      <c r="C34" s="9">
        <f>'All Programs'!C174</f>
        <v>16</v>
      </c>
      <c r="D34" s="9">
        <f>'All Programs'!D174</f>
        <v>8</v>
      </c>
      <c r="E34" s="85">
        <f>'All Programs'!E174</f>
        <v>10</v>
      </c>
      <c r="F34" s="111">
        <f>'All Programs'!F174</f>
        <v>203</v>
      </c>
      <c r="G34" s="111">
        <f>'All Programs'!G174</f>
        <v>124</v>
      </c>
      <c r="H34" s="112">
        <f>'All Programs'!H174</f>
        <v>129</v>
      </c>
      <c r="I34" s="64">
        <f>'All Programs'!I174</f>
        <v>0.25</v>
      </c>
      <c r="J34" s="42">
        <f>'All Programs'!J174</f>
        <v>2</v>
      </c>
      <c r="K34" s="64">
        <f>'All Programs'!K174</f>
        <v>4.0322580645161289E-2</v>
      </c>
      <c r="L34" s="158">
        <f>'All Programs'!L174</f>
        <v>5</v>
      </c>
      <c r="M34" s="15"/>
    </row>
    <row r="35" spans="1:14" x14ac:dyDescent="0.25">
      <c r="A35" s="21" t="s">
        <v>6</v>
      </c>
      <c r="B35" s="9">
        <f>'All Programs'!B175</f>
        <v>7</v>
      </c>
      <c r="C35" s="9">
        <f>'All Programs'!C175</f>
        <v>0</v>
      </c>
      <c r="D35" s="9">
        <f>'All Programs'!D175</f>
        <v>0</v>
      </c>
      <c r="E35" s="85">
        <f>'All Programs'!E175</f>
        <v>0</v>
      </c>
      <c r="F35" s="111">
        <f>'All Programs'!F175</f>
        <v>0</v>
      </c>
      <c r="G35" s="111">
        <f>'All Programs'!G175</f>
        <v>0</v>
      </c>
      <c r="H35" s="112">
        <f>'All Programs'!H175</f>
        <v>0</v>
      </c>
      <c r="I35" s="64" t="str">
        <f>'All Programs'!I175</f>
        <v>--</v>
      </c>
      <c r="J35" s="42">
        <f>'All Programs'!J175</f>
        <v>0</v>
      </c>
      <c r="K35" s="64" t="str">
        <f>'All Programs'!K175</f>
        <v>--</v>
      </c>
      <c r="L35" s="158">
        <f>'All Programs'!L175</f>
        <v>0</v>
      </c>
      <c r="M35" s="15"/>
    </row>
    <row r="36" spans="1:14" x14ac:dyDescent="0.25">
      <c r="A36" s="44" t="s">
        <v>100</v>
      </c>
      <c r="B36" s="45">
        <f t="shared" ref="B36:H36" si="4">SUM(B34:B35)</f>
        <v>20</v>
      </c>
      <c r="C36" s="45">
        <f t="shared" si="4"/>
        <v>16</v>
      </c>
      <c r="D36" s="45">
        <f t="shared" si="4"/>
        <v>8</v>
      </c>
      <c r="E36" s="56">
        <f t="shared" si="4"/>
        <v>10</v>
      </c>
      <c r="F36" s="106">
        <f t="shared" si="4"/>
        <v>203</v>
      </c>
      <c r="G36" s="106">
        <f t="shared" si="4"/>
        <v>124</v>
      </c>
      <c r="H36" s="107">
        <f t="shared" si="4"/>
        <v>129</v>
      </c>
      <c r="I36" s="65">
        <f>(E36-D36)/D36</f>
        <v>0.25</v>
      </c>
      <c r="J36" s="56">
        <f>E36-D36</f>
        <v>2</v>
      </c>
      <c r="K36" s="65">
        <f>(H36-G36)/G36</f>
        <v>4.0322580645161289E-2</v>
      </c>
      <c r="L36" s="107">
        <f>H36-G36</f>
        <v>5</v>
      </c>
      <c r="M36" s="15"/>
    </row>
    <row r="37" spans="1:14" ht="7.5" customHeight="1" x14ac:dyDescent="0.25">
      <c r="A37" s="21"/>
      <c r="B37" s="17"/>
      <c r="C37" s="53"/>
      <c r="D37" s="17"/>
      <c r="E37" s="180"/>
      <c r="F37" s="104"/>
      <c r="G37" s="116"/>
      <c r="H37" s="181"/>
      <c r="I37" s="18"/>
      <c r="J37" s="59"/>
      <c r="K37" s="18"/>
      <c r="L37" s="162"/>
      <c r="M37" s="15"/>
    </row>
    <row r="38" spans="1:14" x14ac:dyDescent="0.25">
      <c r="A38" s="21" t="s">
        <v>7</v>
      </c>
      <c r="B38" s="23">
        <f>'All Programs'!B204</f>
        <v>77</v>
      </c>
      <c r="C38" s="9">
        <f>'All Programs'!C204</f>
        <v>2</v>
      </c>
      <c r="D38" s="9">
        <f>'All Programs'!D204</f>
        <v>1</v>
      </c>
      <c r="E38" s="85">
        <f>'All Programs'!E204</f>
        <v>1</v>
      </c>
      <c r="F38" s="111">
        <f>'All Programs'!F204</f>
        <v>19</v>
      </c>
      <c r="G38" s="111">
        <f>'All Programs'!G204</f>
        <v>7</v>
      </c>
      <c r="H38" s="112">
        <f>'All Programs'!H204</f>
        <v>7</v>
      </c>
      <c r="I38" s="64">
        <f>'All Programs'!I204</f>
        <v>0</v>
      </c>
      <c r="J38" s="42">
        <f>'All Programs'!J204</f>
        <v>0</v>
      </c>
      <c r="K38" s="64">
        <f>'All Programs'!K204</f>
        <v>0</v>
      </c>
      <c r="L38" s="158">
        <f>'All Programs'!L204</f>
        <v>0</v>
      </c>
      <c r="M38" s="15"/>
    </row>
    <row r="39" spans="1:14" ht="7.5" customHeight="1" x14ac:dyDescent="0.25">
      <c r="A39" s="21"/>
      <c r="B39" s="17"/>
      <c r="C39" s="53"/>
      <c r="D39" s="17"/>
      <c r="E39" s="180"/>
      <c r="F39" s="104"/>
      <c r="G39" s="116"/>
      <c r="H39" s="181"/>
      <c r="I39" s="18"/>
      <c r="J39" s="59"/>
      <c r="K39" s="18"/>
      <c r="L39" s="162"/>
      <c r="M39" s="15"/>
    </row>
    <row r="40" spans="1:14" x14ac:dyDescent="0.25">
      <c r="A40" s="21" t="s">
        <v>8</v>
      </c>
      <c r="B40" s="23">
        <f>'All Programs'!B243</f>
        <v>294</v>
      </c>
      <c r="C40" s="9">
        <f>'All Programs'!C243</f>
        <v>86</v>
      </c>
      <c r="D40" s="9">
        <f>'All Programs'!D243</f>
        <v>83</v>
      </c>
      <c r="E40" s="85">
        <f>'All Programs'!E243</f>
        <v>75</v>
      </c>
      <c r="F40" s="111">
        <f>'All Programs'!F243</f>
        <v>1065</v>
      </c>
      <c r="G40" s="111">
        <f>'All Programs'!G243</f>
        <v>980</v>
      </c>
      <c r="H40" s="112">
        <f>'All Programs'!H243</f>
        <v>918</v>
      </c>
      <c r="I40" s="64">
        <f>'All Programs'!I243</f>
        <v>-9.6385542168674704E-2</v>
      </c>
      <c r="J40" s="42">
        <f>'All Programs'!J243</f>
        <v>-8</v>
      </c>
      <c r="K40" s="64">
        <f>'All Programs'!K243</f>
        <v>-6.3265306122448975E-2</v>
      </c>
      <c r="L40" s="158">
        <f>'All Programs'!L243</f>
        <v>-62</v>
      </c>
      <c r="M40" s="15"/>
      <c r="N40" s="12" t="s">
        <v>89</v>
      </c>
    </row>
    <row r="41" spans="1:14" x14ac:dyDescent="0.25">
      <c r="A41" s="126" t="s">
        <v>169</v>
      </c>
      <c r="B41" s="23">
        <f>'All Programs'!B244</f>
        <v>0</v>
      </c>
      <c r="C41" s="9">
        <f>'All Programs'!C244</f>
        <v>105</v>
      </c>
      <c r="D41" s="9">
        <f>'All Programs'!D244</f>
        <v>86</v>
      </c>
      <c r="E41" s="85">
        <f>'All Programs'!E244</f>
        <v>64</v>
      </c>
      <c r="F41" s="111">
        <f>'All Programs'!F244</f>
        <v>1302</v>
      </c>
      <c r="G41" s="111">
        <f>'All Programs'!G244</f>
        <v>1044</v>
      </c>
      <c r="H41" s="112">
        <f>'All Programs'!H244</f>
        <v>804</v>
      </c>
      <c r="I41" s="64">
        <f>'All Programs'!I244</f>
        <v>-0.2558139534883721</v>
      </c>
      <c r="J41" s="42">
        <f>'All Programs'!J244</f>
        <v>-22</v>
      </c>
      <c r="K41" s="64">
        <f>'All Programs'!K244</f>
        <v>-0.22988505747126436</v>
      </c>
      <c r="L41" s="158">
        <f>'All Programs'!L244</f>
        <v>-240</v>
      </c>
      <c r="M41" s="15"/>
    </row>
    <row r="42" spans="1:14" x14ac:dyDescent="0.25">
      <c r="A42" s="126" t="s">
        <v>170</v>
      </c>
      <c r="B42" s="23">
        <f>'All Programs'!B245</f>
        <v>0</v>
      </c>
      <c r="C42" s="9">
        <f>'All Programs'!C245</f>
        <v>52</v>
      </c>
      <c r="D42" s="9">
        <f>'All Programs'!D245</f>
        <v>45</v>
      </c>
      <c r="E42" s="85">
        <f>'All Programs'!E245</f>
        <v>36</v>
      </c>
      <c r="F42" s="111">
        <f>'All Programs'!F245</f>
        <v>685</v>
      </c>
      <c r="G42" s="111">
        <f>'All Programs'!G245</f>
        <v>636</v>
      </c>
      <c r="H42" s="112">
        <f>'All Programs'!H245</f>
        <v>487</v>
      </c>
      <c r="I42" s="64">
        <f>'All Programs'!I245</f>
        <v>-0.2</v>
      </c>
      <c r="J42" s="42">
        <f>'All Programs'!J245</f>
        <v>-9</v>
      </c>
      <c r="K42" s="64">
        <f>'All Programs'!K245</f>
        <v>-0.23427672955974843</v>
      </c>
      <c r="L42" s="158">
        <f>'All Programs'!L245</f>
        <v>-149</v>
      </c>
      <c r="M42" s="15"/>
    </row>
    <row r="43" spans="1:14" x14ac:dyDescent="0.25">
      <c r="A43" s="126" t="s">
        <v>197</v>
      </c>
      <c r="B43" s="23"/>
      <c r="C43" s="9">
        <f>'All Programs'!C246</f>
        <v>27</v>
      </c>
      <c r="D43" s="9">
        <f>'All Programs'!D246</f>
        <v>26</v>
      </c>
      <c r="E43" s="85">
        <f>'All Programs'!E246</f>
        <v>22</v>
      </c>
      <c r="F43" s="111">
        <f>'All Programs'!F246</f>
        <v>375</v>
      </c>
      <c r="G43" s="111">
        <f>'All Programs'!G246</f>
        <v>387</v>
      </c>
      <c r="H43" s="112">
        <f>'All Programs'!H246</f>
        <v>320</v>
      </c>
      <c r="I43" s="64">
        <f>'All Programs'!I246</f>
        <v>-0.15384615384615385</v>
      </c>
      <c r="J43" s="42">
        <f>'All Programs'!J246</f>
        <v>-4</v>
      </c>
      <c r="K43" s="64">
        <f>'All Programs'!K246</f>
        <v>-0.1731266149870801</v>
      </c>
      <c r="L43" s="158">
        <f>'All Programs'!L246</f>
        <v>-67</v>
      </c>
      <c r="M43" s="15"/>
    </row>
    <row r="44" spans="1:14" x14ac:dyDescent="0.25">
      <c r="A44" s="126" t="s">
        <v>198</v>
      </c>
      <c r="B44" s="23"/>
      <c r="C44" s="9">
        <f>'All Programs'!C247</f>
        <v>51</v>
      </c>
      <c r="D44" s="9">
        <f>'All Programs'!D247</f>
        <v>46</v>
      </c>
      <c r="E44" s="85">
        <f>'All Programs'!E247</f>
        <v>42</v>
      </c>
      <c r="F44" s="111">
        <f>'All Programs'!F247</f>
        <v>666</v>
      </c>
      <c r="G44" s="111">
        <f>'All Programs'!G247</f>
        <v>595</v>
      </c>
      <c r="H44" s="112">
        <f>'All Programs'!H247</f>
        <v>545</v>
      </c>
      <c r="I44" s="64">
        <f>'All Programs'!I247</f>
        <v>-8.6956521739130432E-2</v>
      </c>
      <c r="J44" s="42">
        <f>'All Programs'!J247</f>
        <v>-4</v>
      </c>
      <c r="K44" s="64">
        <f>'All Programs'!K247</f>
        <v>-8.4033613445378158E-2</v>
      </c>
      <c r="L44" s="158">
        <f>'All Programs'!L247</f>
        <v>-50</v>
      </c>
      <c r="M44" s="15"/>
    </row>
    <row r="45" spans="1:14" x14ac:dyDescent="0.25">
      <c r="A45" s="21" t="s">
        <v>9</v>
      </c>
      <c r="B45" s="23">
        <f>'All Programs'!B248</f>
        <v>146</v>
      </c>
      <c r="C45" s="9">
        <f>'All Programs'!C248</f>
        <v>104</v>
      </c>
      <c r="D45" s="9">
        <f>'All Programs'!D248</f>
        <v>91</v>
      </c>
      <c r="E45" s="85">
        <f>'All Programs'!E248</f>
        <v>89</v>
      </c>
      <c r="F45" s="111">
        <f>'All Programs'!F248</f>
        <v>764</v>
      </c>
      <c r="G45" s="111">
        <f>'All Programs'!G248</f>
        <v>678</v>
      </c>
      <c r="H45" s="112">
        <f>'All Programs'!H248</f>
        <v>692</v>
      </c>
      <c r="I45" s="64">
        <f>'All Programs'!I248</f>
        <v>-2.197802197802198E-2</v>
      </c>
      <c r="J45" s="42">
        <f>'All Programs'!J248</f>
        <v>-2</v>
      </c>
      <c r="K45" s="64">
        <f>'All Programs'!K248</f>
        <v>2.0648967551622419E-2</v>
      </c>
      <c r="L45" s="158">
        <f>'All Programs'!L248</f>
        <v>14</v>
      </c>
      <c r="M45" s="15"/>
    </row>
    <row r="46" spans="1:14" x14ac:dyDescent="0.25">
      <c r="A46" s="126" t="s">
        <v>171</v>
      </c>
      <c r="B46" s="9">
        <f>'All Programs'!B249</f>
        <v>0</v>
      </c>
      <c r="C46" s="9">
        <f>'All Programs'!C249</f>
        <v>60</v>
      </c>
      <c r="D46" s="9">
        <f>'All Programs'!D249</f>
        <v>51</v>
      </c>
      <c r="E46" s="85">
        <f>'All Programs'!E249</f>
        <v>57</v>
      </c>
      <c r="F46" s="117">
        <f>'All Programs'!F249</f>
        <v>487</v>
      </c>
      <c r="G46" s="117">
        <f>'All Programs'!G249</f>
        <v>386</v>
      </c>
      <c r="H46" s="118">
        <f>'All Programs'!H249</f>
        <v>475</v>
      </c>
      <c r="I46" s="73">
        <f>'All Programs'!I249</f>
        <v>0.11764705882352941</v>
      </c>
      <c r="J46" s="74">
        <f>'All Programs'!J249</f>
        <v>6</v>
      </c>
      <c r="K46" s="73">
        <f>'All Programs'!K249</f>
        <v>0.23056994818652848</v>
      </c>
      <c r="L46" s="118">
        <f>'All Programs'!L249</f>
        <v>89</v>
      </c>
      <c r="M46" s="15"/>
    </row>
    <row r="47" spans="1:14" x14ac:dyDescent="0.25">
      <c r="A47" s="44" t="s">
        <v>101</v>
      </c>
      <c r="B47" s="45">
        <f t="shared" ref="B47:H47" si="5">SUM(B40:B46)</f>
        <v>440</v>
      </c>
      <c r="C47" s="45">
        <f t="shared" si="5"/>
        <v>485</v>
      </c>
      <c r="D47" s="45">
        <f t="shared" si="5"/>
        <v>428</v>
      </c>
      <c r="E47" s="56">
        <f t="shared" si="5"/>
        <v>385</v>
      </c>
      <c r="F47" s="111">
        <f t="shared" si="5"/>
        <v>5344</v>
      </c>
      <c r="G47" s="111">
        <f t="shared" si="5"/>
        <v>4706</v>
      </c>
      <c r="H47" s="112">
        <f t="shared" si="5"/>
        <v>4241</v>
      </c>
      <c r="I47" s="64">
        <f>(E47-D47)/D47</f>
        <v>-0.10046728971962617</v>
      </c>
      <c r="J47" s="9">
        <f>E47-D47</f>
        <v>-43</v>
      </c>
      <c r="K47" s="75">
        <f>(H47-G47)/G47</f>
        <v>-9.8810029749256262E-2</v>
      </c>
      <c r="L47" s="109">
        <f>H47-G47</f>
        <v>-465</v>
      </c>
      <c r="M47" s="15" t="s">
        <v>89</v>
      </c>
    </row>
    <row r="48" spans="1:14" x14ac:dyDescent="0.25">
      <c r="A48" s="44"/>
      <c r="B48" s="9"/>
      <c r="C48" s="9"/>
      <c r="D48" s="9"/>
      <c r="E48" s="180"/>
      <c r="F48" s="111"/>
      <c r="G48" s="111"/>
      <c r="H48" s="181"/>
      <c r="I48" s="64"/>
      <c r="J48" s="9"/>
      <c r="K48" s="135"/>
      <c r="L48" s="112"/>
      <c r="M48" s="15"/>
    </row>
    <row r="49" spans="1:13" x14ac:dyDescent="0.25">
      <c r="A49" s="21" t="s">
        <v>147</v>
      </c>
      <c r="B49" s="23">
        <f>'All Programs'!B270</f>
        <v>5</v>
      </c>
      <c r="C49" s="23">
        <f>'All Programs'!C270</f>
        <v>10</v>
      </c>
      <c r="D49" s="23">
        <f>'All Programs'!D270</f>
        <v>7</v>
      </c>
      <c r="E49" s="23">
        <f>'All Programs'!E270</f>
        <v>7</v>
      </c>
      <c r="F49" s="141">
        <f>'All Programs'!F270</f>
        <v>111</v>
      </c>
      <c r="G49" s="111">
        <f>'All Programs'!G270</f>
        <v>92</v>
      </c>
      <c r="H49" s="112">
        <f>'All Programs'!H270</f>
        <v>80</v>
      </c>
      <c r="I49" s="64">
        <f>'All Programs'!I270</f>
        <v>0</v>
      </c>
      <c r="J49" s="9">
        <f>'All Programs'!J270</f>
        <v>0</v>
      </c>
      <c r="K49" s="135">
        <f>'All Programs'!K270</f>
        <v>-0.13043478260869565</v>
      </c>
      <c r="L49" s="158">
        <f>'All Programs'!L270</f>
        <v>-12</v>
      </c>
      <c r="M49" s="15"/>
    </row>
    <row r="50" spans="1:13" x14ac:dyDescent="0.25">
      <c r="A50" s="126" t="s">
        <v>190</v>
      </c>
      <c r="B50" s="23">
        <f>'All Programs'!B271</f>
        <v>5</v>
      </c>
      <c r="C50" s="23">
        <f>'All Programs'!C271</f>
        <v>31</v>
      </c>
      <c r="D50" s="23">
        <f>'All Programs'!D271</f>
        <v>33</v>
      </c>
      <c r="E50" s="23">
        <f>'All Programs'!E271</f>
        <v>25</v>
      </c>
      <c r="F50" s="141">
        <f>'All Programs'!F271</f>
        <v>233</v>
      </c>
      <c r="G50" s="111">
        <f>'All Programs'!G271</f>
        <v>253</v>
      </c>
      <c r="H50" s="112">
        <f>'All Programs'!H271</f>
        <v>166</v>
      </c>
      <c r="I50" s="64">
        <f>'All Programs'!I271</f>
        <v>-0.24242424242424243</v>
      </c>
      <c r="J50" s="9">
        <f>'All Programs'!J271</f>
        <v>-8</v>
      </c>
      <c r="K50" s="135">
        <f>'All Programs'!K271</f>
        <v>-0.34387351778656128</v>
      </c>
      <c r="L50" s="158">
        <f>'All Programs'!L271</f>
        <v>-87</v>
      </c>
      <c r="M50" s="15"/>
    </row>
    <row r="51" spans="1:13" x14ac:dyDescent="0.25">
      <c r="A51" s="126" t="s">
        <v>199</v>
      </c>
      <c r="B51" s="23"/>
      <c r="C51" s="23">
        <f>'All Programs'!C272</f>
        <v>0</v>
      </c>
      <c r="D51" s="23">
        <f>'All Programs'!D272</f>
        <v>1</v>
      </c>
      <c r="E51" s="23">
        <f>'All Programs'!E272</f>
        <v>2</v>
      </c>
      <c r="F51" s="141">
        <f>'All Programs'!F272</f>
        <v>0</v>
      </c>
      <c r="G51" s="111">
        <f>'All Programs'!G272</f>
        <v>15</v>
      </c>
      <c r="H51" s="112">
        <f>'All Programs'!H272</f>
        <v>30</v>
      </c>
      <c r="I51" s="64">
        <f>'All Programs'!I272</f>
        <v>1</v>
      </c>
      <c r="J51" s="9">
        <f>'All Programs'!J272</f>
        <v>1</v>
      </c>
      <c r="K51" s="135">
        <f>'All Programs'!K272</f>
        <v>1</v>
      </c>
      <c r="L51" s="158">
        <f>'All Programs'!L272</f>
        <v>15</v>
      </c>
      <c r="M51" s="15"/>
    </row>
    <row r="52" spans="1:13" x14ac:dyDescent="0.25">
      <c r="A52" s="126" t="s">
        <v>188</v>
      </c>
      <c r="B52" s="23">
        <f>'All Programs'!B273</f>
        <v>0</v>
      </c>
      <c r="C52" s="23">
        <f>'All Programs'!C273</f>
        <v>2</v>
      </c>
      <c r="D52" s="23">
        <f>'All Programs'!D273</f>
        <v>4</v>
      </c>
      <c r="E52" s="23">
        <f>'All Programs'!E273</f>
        <v>6</v>
      </c>
      <c r="F52" s="141">
        <f>'All Programs'!F273</f>
        <v>12</v>
      </c>
      <c r="G52" s="111">
        <f>'All Programs'!G273</f>
        <v>40</v>
      </c>
      <c r="H52" s="112">
        <f>'All Programs'!H273</f>
        <v>79</v>
      </c>
      <c r="I52" s="99">
        <f>'All Programs'!I273</f>
        <v>0.5</v>
      </c>
      <c r="J52" s="134">
        <f>'All Programs'!J273</f>
        <v>2</v>
      </c>
      <c r="K52" s="136">
        <f>'All Programs'!K273</f>
        <v>0.97499999999999998</v>
      </c>
      <c r="L52" s="154">
        <f>'All Programs'!L273</f>
        <v>39</v>
      </c>
      <c r="M52" s="15"/>
    </row>
    <row r="53" spans="1:13" x14ac:dyDescent="0.25">
      <c r="A53" s="133" t="s">
        <v>98</v>
      </c>
      <c r="B53" s="45">
        <f t="shared" ref="B53:H53" si="6">SUM(B49:B52)</f>
        <v>10</v>
      </c>
      <c r="C53" s="45">
        <f t="shared" si="6"/>
        <v>43</v>
      </c>
      <c r="D53" s="45">
        <f t="shared" si="6"/>
        <v>45</v>
      </c>
      <c r="E53" s="45">
        <f t="shared" si="6"/>
        <v>40</v>
      </c>
      <c r="F53" s="142">
        <f t="shared" si="6"/>
        <v>356</v>
      </c>
      <c r="G53" s="45">
        <f t="shared" si="6"/>
        <v>400</v>
      </c>
      <c r="H53" s="45">
        <f t="shared" si="6"/>
        <v>355</v>
      </c>
      <c r="I53" s="75">
        <f>'All Programs'!I274</f>
        <v>-0.1111111111111111</v>
      </c>
      <c r="J53" s="9">
        <f>'All Programs'!J274</f>
        <v>-5</v>
      </c>
      <c r="K53" s="135">
        <f>'All Programs'!K274</f>
        <v>-0.1125</v>
      </c>
      <c r="L53" s="158">
        <f>'All Programs'!L274</f>
        <v>-45</v>
      </c>
      <c r="M53" s="15"/>
    </row>
    <row r="54" spans="1:13" ht="7.5" customHeight="1" x14ac:dyDescent="0.25">
      <c r="A54" s="44"/>
      <c r="B54" s="9"/>
      <c r="C54" s="9"/>
      <c r="D54" s="9"/>
      <c r="E54" s="182"/>
      <c r="F54" s="141"/>
      <c r="G54" s="111"/>
      <c r="H54" s="183"/>
      <c r="I54" s="77"/>
      <c r="J54" s="9"/>
      <c r="K54" s="137"/>
      <c r="L54" s="112"/>
      <c r="M54" s="15"/>
    </row>
    <row r="55" spans="1:13" x14ac:dyDescent="0.25">
      <c r="A55" s="31" t="s">
        <v>1</v>
      </c>
      <c r="B55" s="32">
        <f t="shared" ref="B55:H55" si="7">B32+B36+B38+B47+B53</f>
        <v>745</v>
      </c>
      <c r="C55" s="32">
        <f t="shared" si="7"/>
        <v>700</v>
      </c>
      <c r="D55" s="32">
        <f t="shared" si="7"/>
        <v>615</v>
      </c>
      <c r="E55" s="32">
        <f t="shared" si="7"/>
        <v>547</v>
      </c>
      <c r="F55" s="143">
        <f t="shared" si="7"/>
        <v>7733</v>
      </c>
      <c r="G55" s="32">
        <f t="shared" si="7"/>
        <v>6857</v>
      </c>
      <c r="H55" s="32">
        <f t="shared" si="7"/>
        <v>6057</v>
      </c>
      <c r="I55" s="78">
        <f>(E55-D55)/D55</f>
        <v>-0.11056910569105691</v>
      </c>
      <c r="J55" s="61">
        <f>E55-D55</f>
        <v>-68</v>
      </c>
      <c r="K55" s="35">
        <f>(H55-G55)/G55</f>
        <v>-0.11666909727285985</v>
      </c>
      <c r="L55" s="34">
        <f>H55-G55</f>
        <v>-800</v>
      </c>
      <c r="M55" s="15"/>
    </row>
    <row r="56" spans="1:13" x14ac:dyDescent="0.25">
      <c r="A56" s="4"/>
      <c r="B56" s="10"/>
      <c r="C56" s="10"/>
      <c r="D56" s="10"/>
      <c r="E56" s="180"/>
      <c r="F56" s="10"/>
      <c r="G56" s="10"/>
      <c r="H56" s="180"/>
      <c r="I56" s="5"/>
      <c r="J56" s="60"/>
      <c r="K56" s="5"/>
      <c r="L56" s="88"/>
      <c r="M56" s="15" t="s">
        <v>89</v>
      </c>
    </row>
    <row r="57" spans="1:13" x14ac:dyDescent="0.25">
      <c r="A57" s="2" t="s">
        <v>91</v>
      </c>
      <c r="B57" s="37">
        <f t="shared" ref="B57:H57" si="8">B55+B30</f>
        <v>1195</v>
      </c>
      <c r="C57" s="37">
        <f t="shared" si="8"/>
        <v>1061</v>
      </c>
      <c r="D57" s="37">
        <f t="shared" si="8"/>
        <v>936</v>
      </c>
      <c r="E57" s="89">
        <f t="shared" si="8"/>
        <v>816</v>
      </c>
      <c r="F57" s="37">
        <f t="shared" si="8"/>
        <v>10359</v>
      </c>
      <c r="G57" s="37">
        <f t="shared" si="8"/>
        <v>9101</v>
      </c>
      <c r="H57" s="89">
        <f t="shared" si="8"/>
        <v>8002</v>
      </c>
      <c r="I57" s="5">
        <f>(E57-D57)/D57</f>
        <v>-0.12820512820512819</v>
      </c>
      <c r="J57" s="60">
        <f>E57-D57</f>
        <v>-120</v>
      </c>
      <c r="K57" s="5">
        <f>(H57-G57)/G57</f>
        <v>-0.1207559608834194</v>
      </c>
      <c r="L57" s="88">
        <f>H57-G57</f>
        <v>-1099</v>
      </c>
      <c r="M57" s="15"/>
    </row>
    <row r="58" spans="1:13" x14ac:dyDescent="0.25">
      <c r="C58" s="14"/>
      <c r="H58" s="14"/>
      <c r="I58" s="66"/>
      <c r="J58" s="15"/>
      <c r="K58" s="66"/>
      <c r="L58" s="15"/>
    </row>
    <row r="59" spans="1:13" x14ac:dyDescent="0.25">
      <c r="C59" s="14"/>
      <c r="I59" s="66"/>
      <c r="J59" s="15"/>
      <c r="K59" s="66"/>
      <c r="L59" s="15"/>
    </row>
  </sheetData>
  <mergeCells count="2">
    <mergeCell ref="A2:L2"/>
    <mergeCell ref="A1:L1"/>
  </mergeCells>
  <phoneticPr fontId="0" type="noConversion"/>
  <printOptions horizontalCentered="1"/>
  <pageMargins left="0.5" right="0.5" top="0.7" bottom="0.35" header="0" footer="0.05"/>
  <pageSetup scale="81" firstPageNumber="0" fitToHeight="0" orientation="portrait" r:id="rId1"/>
  <headerFooter alignWithMargins="0">
    <oddFooter>&amp;R&amp;"Arial,Italic"&amp;8Office of Institutional Research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2"/>
  <sheetViews>
    <sheetView tabSelected="1" zoomScaleNormal="100" workbookViewId="0">
      <selection sqref="A1:L1"/>
    </sheetView>
  </sheetViews>
  <sheetFormatPr defaultColWidth="9.109375" defaultRowHeight="13.2" x14ac:dyDescent="0.25"/>
  <cols>
    <col min="1" max="1" width="31.33203125" style="12" customWidth="1"/>
    <col min="2" max="2" width="8.33203125" style="13" hidden="1" customWidth="1"/>
    <col min="3" max="5" width="8.33203125" style="13" customWidth="1"/>
    <col min="6" max="6" width="8.33203125" style="13" hidden="1" customWidth="1"/>
    <col min="7" max="9" width="8.33203125" style="13" customWidth="1"/>
    <col min="10" max="10" width="8.6640625" style="62" customWidth="1"/>
    <col min="11" max="11" width="8.6640625" style="12" customWidth="1"/>
    <col min="12" max="12" width="8.6640625" style="62" customWidth="1"/>
    <col min="13" max="13" width="8.6640625" style="12" customWidth="1"/>
    <col min="14" max="16384" width="9.109375" style="12"/>
  </cols>
  <sheetData>
    <row r="1" spans="1:14" ht="15.6" x14ac:dyDescent="0.3">
      <c r="A1" s="203" t="s">
        <v>254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4" ht="15.6" x14ac:dyDescent="0.3">
      <c r="A2" s="203" t="s">
        <v>272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4" ht="13.8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6"/>
      <c r="K3" s="206"/>
      <c r="L3" s="206"/>
      <c r="M3" s="206"/>
    </row>
    <row r="4" spans="1:14" ht="36" customHeight="1" x14ac:dyDescent="0.25">
      <c r="A4" s="1" t="s">
        <v>127</v>
      </c>
      <c r="B4" s="11" t="s">
        <v>141</v>
      </c>
      <c r="C4" s="11" t="s">
        <v>224</v>
      </c>
      <c r="D4" s="11" t="s">
        <v>231</v>
      </c>
      <c r="E4" s="24" t="s">
        <v>255</v>
      </c>
      <c r="F4" s="11" t="s">
        <v>225</v>
      </c>
      <c r="G4" s="11" t="s">
        <v>225</v>
      </c>
      <c r="H4" s="11" t="s">
        <v>232</v>
      </c>
      <c r="I4" s="24" t="s">
        <v>256</v>
      </c>
      <c r="J4" s="63" t="s">
        <v>258</v>
      </c>
      <c r="K4" s="6" t="s">
        <v>259</v>
      </c>
      <c r="L4" s="63" t="s">
        <v>260</v>
      </c>
      <c r="M4" s="6" t="s">
        <v>233</v>
      </c>
      <c r="N4" s="15"/>
    </row>
    <row r="5" spans="1:14" x14ac:dyDescent="0.25">
      <c r="A5" s="126" t="s">
        <v>206</v>
      </c>
      <c r="B5" s="20">
        <f>'All Programs'!B11</f>
        <v>0</v>
      </c>
      <c r="C5" s="20">
        <f>'All Programs'!C11</f>
        <v>38</v>
      </c>
      <c r="D5" s="20">
        <f>'All Programs'!D11</f>
        <v>48</v>
      </c>
      <c r="E5" s="84">
        <f>'All Programs'!E11</f>
        <v>45</v>
      </c>
      <c r="F5" s="20" t="e">
        <f>'All Programs'!#REF!</f>
        <v>#REF!</v>
      </c>
      <c r="G5" s="20">
        <f>'All Programs'!F11</f>
        <v>237</v>
      </c>
      <c r="H5" s="20">
        <f>'All Programs'!G11</f>
        <v>297</v>
      </c>
      <c r="I5" s="84">
        <f>'All Programs'!H11</f>
        <v>285</v>
      </c>
      <c r="J5" s="18">
        <f>'All Programs'!I11</f>
        <v>-6.25E-2</v>
      </c>
      <c r="K5" s="19">
        <f>'All Programs'!J11</f>
        <v>-3</v>
      </c>
      <c r="L5" s="18">
        <f>'All Programs'!K11</f>
        <v>-4.0404040404040407E-2</v>
      </c>
      <c r="M5" s="19">
        <f>'All Programs'!L11</f>
        <v>-12</v>
      </c>
      <c r="N5" s="15"/>
    </row>
    <row r="6" spans="1:14" x14ac:dyDescent="0.25">
      <c r="A6" s="21" t="s">
        <v>17</v>
      </c>
      <c r="B6" s="20"/>
      <c r="C6" s="23">
        <f>'All Programs'!C12</f>
        <v>5</v>
      </c>
      <c r="D6" s="23">
        <f>'All Programs'!D12</f>
        <v>1</v>
      </c>
      <c r="E6" s="85">
        <f>'All Programs'!E12</f>
        <v>0</v>
      </c>
      <c r="F6" s="23" t="e">
        <f>'All Programs'!#REF!</f>
        <v>#REF!</v>
      </c>
      <c r="G6" s="23">
        <f>'All Programs'!F12</f>
        <v>24</v>
      </c>
      <c r="H6" s="23">
        <f>'All Programs'!G12</f>
        <v>4</v>
      </c>
      <c r="I6" s="85">
        <f>'All Programs'!H12</f>
        <v>0</v>
      </c>
      <c r="J6" s="64" t="str">
        <f>'All Programs'!I12</f>
        <v>--</v>
      </c>
      <c r="K6" s="42">
        <f>'All Programs'!J12</f>
        <v>-1</v>
      </c>
      <c r="L6" s="64" t="str">
        <f>'All Programs'!K12</f>
        <v>--</v>
      </c>
      <c r="M6" s="42">
        <f>'All Programs'!L12</f>
        <v>-4</v>
      </c>
      <c r="N6" s="15"/>
    </row>
    <row r="7" spans="1:14" x14ac:dyDescent="0.25">
      <c r="A7" s="27" t="s">
        <v>18</v>
      </c>
      <c r="B7" s="23">
        <f>'All Programs'!B13</f>
        <v>67</v>
      </c>
      <c r="C7" s="23">
        <f>'All Programs'!C13</f>
        <v>36</v>
      </c>
      <c r="D7" s="23">
        <f>'All Programs'!D13</f>
        <v>24</v>
      </c>
      <c r="E7" s="85">
        <f>'All Programs'!E13</f>
        <v>18</v>
      </c>
      <c r="F7" s="23" t="e">
        <f>'All Programs'!#REF!</f>
        <v>#REF!</v>
      </c>
      <c r="G7" s="23">
        <f>'All Programs'!F13</f>
        <v>164</v>
      </c>
      <c r="H7" s="23">
        <f>'All Programs'!G13</f>
        <v>117</v>
      </c>
      <c r="I7" s="85">
        <f>'All Programs'!H13</f>
        <v>121</v>
      </c>
      <c r="J7" s="64">
        <f>'All Programs'!I13</f>
        <v>-0.25</v>
      </c>
      <c r="K7" s="42">
        <f>'All Programs'!J13</f>
        <v>-6</v>
      </c>
      <c r="L7" s="64">
        <f>'All Programs'!K13</f>
        <v>3.4188034188034191E-2</v>
      </c>
      <c r="M7" s="42">
        <f>'All Programs'!L13</f>
        <v>4</v>
      </c>
      <c r="N7" s="15"/>
    </row>
    <row r="8" spans="1:14" x14ac:dyDescent="0.25">
      <c r="A8" s="27" t="s">
        <v>19</v>
      </c>
      <c r="B8" s="23">
        <f>'All Programs'!B14</f>
        <v>0</v>
      </c>
      <c r="C8" s="23">
        <f>'All Programs'!C14</f>
        <v>0</v>
      </c>
      <c r="D8" s="23">
        <f>'All Programs'!D14</f>
        <v>0</v>
      </c>
      <c r="E8" s="85">
        <f>'All Programs'!E14</f>
        <v>0</v>
      </c>
      <c r="F8" s="23" t="e">
        <f>'All Programs'!#REF!</f>
        <v>#REF!</v>
      </c>
      <c r="G8" s="23">
        <f>'All Programs'!F14</f>
        <v>0</v>
      </c>
      <c r="H8" s="23">
        <f>'All Programs'!G14</f>
        <v>0</v>
      </c>
      <c r="I8" s="85">
        <f>'All Programs'!H14</f>
        <v>0</v>
      </c>
      <c r="J8" s="64" t="str">
        <f>'All Programs'!I14</f>
        <v>--</v>
      </c>
      <c r="K8" s="42">
        <f>'All Programs'!J14</f>
        <v>0</v>
      </c>
      <c r="L8" s="64" t="str">
        <f>'All Programs'!K14</f>
        <v>--</v>
      </c>
      <c r="M8" s="42">
        <f>'All Programs'!L14</f>
        <v>0</v>
      </c>
      <c r="N8" s="15"/>
    </row>
    <row r="9" spans="1:14" x14ac:dyDescent="0.25">
      <c r="A9" s="47" t="s">
        <v>102</v>
      </c>
      <c r="B9" s="45">
        <f t="shared" ref="B9:I9" si="0">SUM(B5:B8)</f>
        <v>67</v>
      </c>
      <c r="C9" s="45">
        <f t="shared" si="0"/>
        <v>79</v>
      </c>
      <c r="D9" s="45">
        <f t="shared" si="0"/>
        <v>73</v>
      </c>
      <c r="E9" s="56">
        <f t="shared" si="0"/>
        <v>63</v>
      </c>
      <c r="F9" s="45" t="e">
        <f t="shared" si="0"/>
        <v>#REF!</v>
      </c>
      <c r="G9" s="45">
        <f t="shared" si="0"/>
        <v>425</v>
      </c>
      <c r="H9" s="45">
        <f t="shared" si="0"/>
        <v>418</v>
      </c>
      <c r="I9" s="56">
        <f t="shared" si="0"/>
        <v>406</v>
      </c>
      <c r="J9" s="65">
        <f>(E9-D9)/D9</f>
        <v>-0.13698630136986301</v>
      </c>
      <c r="K9" s="46">
        <f>E9-D9</f>
        <v>-10</v>
      </c>
      <c r="L9" s="65">
        <f>(I9-H9)/H9</f>
        <v>-2.8708133971291867E-2</v>
      </c>
      <c r="M9" s="56">
        <f>I9-H9</f>
        <v>-12</v>
      </c>
      <c r="N9" s="15"/>
    </row>
    <row r="10" spans="1:14" ht="7.5" customHeight="1" x14ac:dyDescent="0.25">
      <c r="A10" s="27"/>
      <c r="B10" s="17"/>
      <c r="C10" s="53"/>
      <c r="D10" s="17"/>
      <c r="E10" s="90"/>
      <c r="F10" s="17"/>
      <c r="G10" s="79"/>
      <c r="H10" s="17"/>
      <c r="I10" s="86"/>
      <c r="J10" s="18"/>
      <c r="K10" s="19"/>
      <c r="L10" s="18"/>
      <c r="M10" s="19"/>
      <c r="N10" s="15"/>
    </row>
    <row r="11" spans="1:14" x14ac:dyDescent="0.25">
      <c r="A11" s="27" t="s">
        <v>16</v>
      </c>
      <c r="B11" s="23">
        <f>'All Programs'!B45</f>
        <v>92</v>
      </c>
      <c r="C11" s="23">
        <f>'All Programs'!C45</f>
        <v>41</v>
      </c>
      <c r="D11" s="23">
        <f>'All Programs'!D45</f>
        <v>8</v>
      </c>
      <c r="E11" s="85">
        <f>'All Programs'!E45</f>
        <v>2</v>
      </c>
      <c r="F11" s="23" t="e">
        <f>'All Programs'!#REF!</f>
        <v>#REF!</v>
      </c>
      <c r="G11" s="23">
        <f>'All Programs'!F45</f>
        <v>232</v>
      </c>
      <c r="H11" s="23">
        <f>'All Programs'!G45</f>
        <v>46</v>
      </c>
      <c r="I11" s="85">
        <f>'All Programs'!H45</f>
        <v>3</v>
      </c>
      <c r="J11" s="64">
        <f>'All Programs'!I45</f>
        <v>-0.75</v>
      </c>
      <c r="K11" s="42">
        <f>'All Programs'!J45</f>
        <v>-6</v>
      </c>
      <c r="L11" s="64">
        <f>'All Programs'!K45</f>
        <v>-0.93478260869565222</v>
      </c>
      <c r="M11" s="42">
        <f>'All Programs'!L45</f>
        <v>-43</v>
      </c>
      <c r="N11" s="15"/>
    </row>
    <row r="12" spans="1:14" x14ac:dyDescent="0.25">
      <c r="A12" s="126" t="s">
        <v>210</v>
      </c>
      <c r="B12" s="23"/>
      <c r="C12" s="23">
        <f>'All Programs'!C46</f>
        <v>33</v>
      </c>
      <c r="D12" s="23">
        <f>'All Programs'!D46</f>
        <v>42</v>
      </c>
      <c r="E12" s="85">
        <f>'All Programs'!E46</f>
        <v>52</v>
      </c>
      <c r="F12" s="23" t="e">
        <f>'All Programs'!#REF!</f>
        <v>#REF!</v>
      </c>
      <c r="G12" s="23">
        <f>'All Programs'!F46</f>
        <v>272</v>
      </c>
      <c r="H12" s="23">
        <f>'All Programs'!G46</f>
        <v>360</v>
      </c>
      <c r="I12" s="85">
        <f>'All Programs'!H46</f>
        <v>445</v>
      </c>
      <c r="J12" s="64">
        <f>'All Programs'!I46</f>
        <v>0.23809523809523808</v>
      </c>
      <c r="K12" s="42">
        <f>'All Programs'!J46</f>
        <v>10</v>
      </c>
      <c r="L12" s="64">
        <f>'All Programs'!K46</f>
        <v>0.2361111111111111</v>
      </c>
      <c r="M12" s="42">
        <f>'All Programs'!L46</f>
        <v>85</v>
      </c>
      <c r="N12" s="15"/>
    </row>
    <row r="13" spans="1:14" x14ac:dyDescent="0.25">
      <c r="A13" s="126" t="s">
        <v>211</v>
      </c>
      <c r="B13" s="23"/>
      <c r="C13" s="23">
        <f>'All Programs'!C47</f>
        <v>11</v>
      </c>
      <c r="D13" s="23">
        <f>'All Programs'!D47</f>
        <v>21</v>
      </c>
      <c r="E13" s="85">
        <f>'All Programs'!E47</f>
        <v>20</v>
      </c>
      <c r="F13" s="23" t="e">
        <f>'All Programs'!#REF!</f>
        <v>#REF!</v>
      </c>
      <c r="G13" s="23">
        <f>'All Programs'!F47</f>
        <v>103</v>
      </c>
      <c r="H13" s="23">
        <f>'All Programs'!G47</f>
        <v>190</v>
      </c>
      <c r="I13" s="85">
        <f>'All Programs'!H47</f>
        <v>168</v>
      </c>
      <c r="J13" s="64">
        <f>'All Programs'!I47</f>
        <v>-4.7619047619047616E-2</v>
      </c>
      <c r="K13" s="42">
        <f>'All Programs'!J47</f>
        <v>-1</v>
      </c>
      <c r="L13" s="64">
        <f>'All Programs'!K47</f>
        <v>-0.11578947368421053</v>
      </c>
      <c r="M13" s="42">
        <f>'All Programs'!L47</f>
        <v>-22</v>
      </c>
      <c r="N13" s="15"/>
    </row>
    <row r="14" spans="1:14" x14ac:dyDescent="0.25">
      <c r="A14" s="126" t="s">
        <v>212</v>
      </c>
      <c r="B14" s="9">
        <f>'All Programs'!B48</f>
        <v>0</v>
      </c>
      <c r="C14" s="9">
        <f>'All Programs'!C48</f>
        <v>10</v>
      </c>
      <c r="D14" s="9">
        <f>'All Programs'!D48</f>
        <v>14</v>
      </c>
      <c r="E14" s="85">
        <f>'All Programs'!E48</f>
        <v>16</v>
      </c>
      <c r="F14" s="9" t="e">
        <f>'All Programs'!#REF!</f>
        <v>#REF!</v>
      </c>
      <c r="G14" s="9">
        <f>'All Programs'!F48</f>
        <v>86</v>
      </c>
      <c r="H14" s="9">
        <f>'All Programs'!G48</f>
        <v>111</v>
      </c>
      <c r="I14" s="85">
        <f>'All Programs'!H48</f>
        <v>117</v>
      </c>
      <c r="J14" s="64">
        <f>'All Programs'!I48</f>
        <v>0.14285714285714285</v>
      </c>
      <c r="K14" s="42">
        <f>'All Programs'!J48</f>
        <v>2</v>
      </c>
      <c r="L14" s="64">
        <f>'All Programs'!K48</f>
        <v>5.4054054054054057E-2</v>
      </c>
      <c r="M14" s="42">
        <f>'All Programs'!L48</f>
        <v>6</v>
      </c>
      <c r="N14" s="15"/>
    </row>
    <row r="15" spans="1:14" x14ac:dyDescent="0.25">
      <c r="A15" s="47" t="s">
        <v>103</v>
      </c>
      <c r="B15" s="48">
        <f t="shared" ref="B15:I15" si="1">SUM(B11:B14)</f>
        <v>92</v>
      </c>
      <c r="C15" s="48">
        <f t="shared" ref="C15:D15" si="2">SUM(C11:C14)</f>
        <v>95</v>
      </c>
      <c r="D15" s="48">
        <f t="shared" si="2"/>
        <v>85</v>
      </c>
      <c r="E15" s="41">
        <f t="shared" si="1"/>
        <v>90</v>
      </c>
      <c r="F15" s="48" t="e">
        <f t="shared" si="1"/>
        <v>#REF!</v>
      </c>
      <c r="G15" s="48">
        <f t="shared" si="1"/>
        <v>693</v>
      </c>
      <c r="H15" s="48">
        <f t="shared" si="1"/>
        <v>707</v>
      </c>
      <c r="I15" s="41">
        <f t="shared" si="1"/>
        <v>733</v>
      </c>
      <c r="J15" s="57">
        <f>(E15-D15)/D15</f>
        <v>5.8823529411764705E-2</v>
      </c>
      <c r="K15" s="49">
        <f>E15-D15</f>
        <v>5</v>
      </c>
      <c r="L15" s="57">
        <f>(I15-H15)/H15</f>
        <v>3.6775106082036775E-2</v>
      </c>
      <c r="M15" s="41">
        <f>I15-H15</f>
        <v>26</v>
      </c>
      <c r="N15" s="15"/>
    </row>
    <row r="16" spans="1:14" ht="7.5" customHeight="1" x14ac:dyDescent="0.25">
      <c r="A16" s="27"/>
      <c r="B16" s="17"/>
      <c r="C16" s="53"/>
      <c r="D16" s="17"/>
      <c r="E16" s="90"/>
      <c r="F16" s="17"/>
      <c r="G16" s="79"/>
      <c r="H16" s="17"/>
      <c r="I16" s="86"/>
      <c r="J16" s="18"/>
      <c r="K16" s="19"/>
      <c r="L16" s="18"/>
      <c r="M16" s="19"/>
      <c r="N16" s="15"/>
    </row>
    <row r="17" spans="1:14" x14ac:dyDescent="0.25">
      <c r="A17" s="27" t="s">
        <v>24</v>
      </c>
      <c r="B17" s="23">
        <f>'All Programs'!B51</f>
        <v>17</v>
      </c>
      <c r="C17" s="23">
        <f>'All Programs'!C51</f>
        <v>1</v>
      </c>
      <c r="D17" s="23">
        <f>'All Programs'!D51</f>
        <v>0</v>
      </c>
      <c r="E17" s="85">
        <f>'All Programs'!E51</f>
        <v>0</v>
      </c>
      <c r="F17" s="23" t="e">
        <f>'All Programs'!#REF!</f>
        <v>#REF!</v>
      </c>
      <c r="G17" s="23">
        <f>'All Programs'!F51</f>
        <v>8</v>
      </c>
      <c r="H17" s="23">
        <f>'All Programs'!G51</f>
        <v>0</v>
      </c>
      <c r="I17" s="85">
        <f>'All Programs'!H51</f>
        <v>0</v>
      </c>
      <c r="J17" s="64" t="str">
        <f>'All Programs'!I51</f>
        <v>--</v>
      </c>
      <c r="K17" s="42">
        <f>'All Programs'!J51</f>
        <v>0</v>
      </c>
      <c r="L17" s="64" t="str">
        <f>'All Programs'!K51</f>
        <v>--</v>
      </c>
      <c r="M17" s="42">
        <f>'All Programs'!L51</f>
        <v>0</v>
      </c>
      <c r="N17" s="15"/>
    </row>
    <row r="18" spans="1:14" x14ac:dyDescent="0.25">
      <c r="A18" s="27" t="s">
        <v>22</v>
      </c>
      <c r="B18" s="23">
        <f>'All Programs'!B52</f>
        <v>7</v>
      </c>
      <c r="C18" s="23">
        <f>'All Programs'!C52</f>
        <v>2</v>
      </c>
      <c r="D18" s="23">
        <f>'All Programs'!D52</f>
        <v>1</v>
      </c>
      <c r="E18" s="85">
        <f>'All Programs'!E52</f>
        <v>1</v>
      </c>
      <c r="F18" s="23" t="e">
        <f>'All Programs'!#REF!</f>
        <v>#REF!</v>
      </c>
      <c r="G18" s="23">
        <f>'All Programs'!F52</f>
        <v>16</v>
      </c>
      <c r="H18" s="23">
        <f>'All Programs'!G52</f>
        <v>8</v>
      </c>
      <c r="I18" s="85">
        <f>'All Programs'!H52</f>
        <v>8</v>
      </c>
      <c r="J18" s="64">
        <f>'All Programs'!I52</f>
        <v>0</v>
      </c>
      <c r="K18" s="42">
        <f>'All Programs'!J52</f>
        <v>0</v>
      </c>
      <c r="L18" s="64">
        <f>'All Programs'!K52</f>
        <v>0</v>
      </c>
      <c r="M18" s="42">
        <f>'All Programs'!L52</f>
        <v>0</v>
      </c>
      <c r="N18" s="15"/>
    </row>
    <row r="19" spans="1:14" x14ac:dyDescent="0.25">
      <c r="A19" s="27" t="s">
        <v>20</v>
      </c>
      <c r="B19" s="20">
        <f>'All Programs'!B53</f>
        <v>14</v>
      </c>
      <c r="C19" s="20">
        <f>'All Programs'!C53</f>
        <v>13</v>
      </c>
      <c r="D19" s="20">
        <f>'All Programs'!D53</f>
        <v>8</v>
      </c>
      <c r="E19" s="84">
        <f>'All Programs'!E53</f>
        <v>1</v>
      </c>
      <c r="F19" s="20" t="e">
        <f>'All Programs'!#REF!</f>
        <v>#REF!</v>
      </c>
      <c r="G19" s="20">
        <f>'All Programs'!F53</f>
        <v>106</v>
      </c>
      <c r="H19" s="20">
        <f>'All Programs'!G53</f>
        <v>74</v>
      </c>
      <c r="I19" s="84">
        <f>'All Programs'!H53</f>
        <v>8</v>
      </c>
      <c r="J19" s="18">
        <f>'All Programs'!I53</f>
        <v>-0.875</v>
      </c>
      <c r="K19" s="19">
        <f>'All Programs'!J53</f>
        <v>-7</v>
      </c>
      <c r="L19" s="18">
        <f>'All Programs'!K53</f>
        <v>-0.89189189189189189</v>
      </c>
      <c r="M19" s="19">
        <f>'All Programs'!L53</f>
        <v>-66</v>
      </c>
      <c r="N19" s="15"/>
    </row>
    <row r="20" spans="1:14" x14ac:dyDescent="0.25">
      <c r="A20" s="27" t="s">
        <v>21</v>
      </c>
      <c r="B20" s="20">
        <f>'All Programs'!B54</f>
        <v>28</v>
      </c>
      <c r="C20" s="20">
        <f>'All Programs'!C54</f>
        <v>21</v>
      </c>
      <c r="D20" s="20">
        <f>'All Programs'!D54</f>
        <v>24</v>
      </c>
      <c r="E20" s="84">
        <f>'All Programs'!E54</f>
        <v>18</v>
      </c>
      <c r="F20" s="20" t="e">
        <f>'All Programs'!#REF!</f>
        <v>#REF!</v>
      </c>
      <c r="G20" s="20">
        <f>'All Programs'!F54</f>
        <v>161</v>
      </c>
      <c r="H20" s="20">
        <f>'All Programs'!G54</f>
        <v>211</v>
      </c>
      <c r="I20" s="84">
        <f>'All Programs'!H54</f>
        <v>152</v>
      </c>
      <c r="J20" s="18">
        <f>'All Programs'!I54</f>
        <v>-0.25</v>
      </c>
      <c r="K20" s="19">
        <f>'All Programs'!J54</f>
        <v>-6</v>
      </c>
      <c r="L20" s="18">
        <f>'All Programs'!K54</f>
        <v>-0.27962085308056872</v>
      </c>
      <c r="M20" s="19">
        <f>'All Programs'!L54</f>
        <v>-59</v>
      </c>
      <c r="N20" s="15"/>
    </row>
    <row r="21" spans="1:14" x14ac:dyDescent="0.25">
      <c r="A21" s="131" t="s">
        <v>178</v>
      </c>
      <c r="B21" s="20">
        <f>'All Programs'!B55</f>
        <v>1</v>
      </c>
      <c r="C21" s="20">
        <f>'All Programs'!C55</f>
        <v>9</v>
      </c>
      <c r="D21" s="20">
        <f>'All Programs'!D55</f>
        <v>5</v>
      </c>
      <c r="E21" s="84">
        <f>'All Programs'!E55</f>
        <v>6</v>
      </c>
      <c r="F21" s="20" t="e">
        <f>'All Programs'!#REF!</f>
        <v>#REF!</v>
      </c>
      <c r="G21" s="20">
        <f>'All Programs'!F55</f>
        <v>80</v>
      </c>
      <c r="H21" s="20">
        <f>'All Programs'!G55</f>
        <v>40</v>
      </c>
      <c r="I21" s="84">
        <f>'All Programs'!H55</f>
        <v>52</v>
      </c>
      <c r="J21" s="18">
        <f>'All Programs'!I55</f>
        <v>0.2</v>
      </c>
      <c r="K21" s="84">
        <f>'All Programs'!J55</f>
        <v>1</v>
      </c>
      <c r="L21" s="18">
        <f>'All Programs'!K55</f>
        <v>0.3</v>
      </c>
      <c r="M21" s="84">
        <f>'All Programs'!L55</f>
        <v>12</v>
      </c>
      <c r="N21" s="15"/>
    </row>
    <row r="22" spans="1:14" x14ac:dyDescent="0.25">
      <c r="A22" s="27" t="s">
        <v>23</v>
      </c>
      <c r="B22" s="9">
        <f>'All Programs'!B56</f>
        <v>58</v>
      </c>
      <c r="C22" s="9">
        <f>'All Programs'!C56</f>
        <v>26</v>
      </c>
      <c r="D22" s="9">
        <f>'All Programs'!D56</f>
        <v>22</v>
      </c>
      <c r="E22" s="85">
        <f>'All Programs'!E56</f>
        <v>22</v>
      </c>
      <c r="F22" s="9" t="e">
        <f>'All Programs'!#REF!</f>
        <v>#REF!</v>
      </c>
      <c r="G22" s="9">
        <f>'All Programs'!F56</f>
        <v>202</v>
      </c>
      <c r="H22" s="9">
        <f>'All Programs'!G56</f>
        <v>167</v>
      </c>
      <c r="I22" s="85">
        <f>'All Programs'!H56</f>
        <v>192</v>
      </c>
      <c r="J22" s="64">
        <f>'All Programs'!I56</f>
        <v>0</v>
      </c>
      <c r="K22" s="42">
        <f>'All Programs'!J56</f>
        <v>0</v>
      </c>
      <c r="L22" s="64">
        <f>'All Programs'!K56</f>
        <v>0.1497005988023952</v>
      </c>
      <c r="M22" s="42">
        <f>'All Programs'!L56</f>
        <v>25</v>
      </c>
      <c r="N22" s="15"/>
    </row>
    <row r="23" spans="1:14" x14ac:dyDescent="0.25">
      <c r="A23" s="47" t="s">
        <v>104</v>
      </c>
      <c r="B23" s="45">
        <f t="shared" ref="B23:I23" si="3">SUM(B17:B22)</f>
        <v>125</v>
      </c>
      <c r="C23" s="45">
        <f t="shared" ref="C23:D23" si="4">SUM(C17:C22)</f>
        <v>72</v>
      </c>
      <c r="D23" s="45">
        <f t="shared" si="4"/>
        <v>60</v>
      </c>
      <c r="E23" s="56">
        <f t="shared" si="3"/>
        <v>48</v>
      </c>
      <c r="F23" s="45" t="e">
        <f t="shared" si="3"/>
        <v>#REF!</v>
      </c>
      <c r="G23" s="45">
        <f t="shared" si="3"/>
        <v>573</v>
      </c>
      <c r="H23" s="45">
        <f t="shared" si="3"/>
        <v>500</v>
      </c>
      <c r="I23" s="56">
        <f t="shared" si="3"/>
        <v>412</v>
      </c>
      <c r="J23" s="65">
        <f>(E23-D23)/D23</f>
        <v>-0.2</v>
      </c>
      <c r="K23" s="46">
        <f>E23-D23</f>
        <v>-12</v>
      </c>
      <c r="L23" s="65">
        <f>(I23-H23)/H23</f>
        <v>-0.17599999999999999</v>
      </c>
      <c r="M23" s="56">
        <f>I23-H23</f>
        <v>-88</v>
      </c>
      <c r="N23" s="15"/>
    </row>
    <row r="24" spans="1:14" ht="7.5" customHeight="1" x14ac:dyDescent="0.25">
      <c r="A24" s="27"/>
      <c r="B24" s="17"/>
      <c r="C24" s="53"/>
      <c r="D24" s="17"/>
      <c r="E24" s="90"/>
      <c r="F24" s="17"/>
      <c r="G24" s="79"/>
      <c r="H24" s="17"/>
      <c r="I24" s="86"/>
      <c r="J24" s="18"/>
      <c r="K24" s="19"/>
      <c r="L24" s="18"/>
      <c r="M24" s="19"/>
      <c r="N24" s="15"/>
    </row>
    <row r="25" spans="1:14" x14ac:dyDescent="0.25">
      <c r="A25" s="27" t="s">
        <v>25</v>
      </c>
      <c r="B25" s="23">
        <f>'All Programs'!B110</f>
        <v>13</v>
      </c>
      <c r="C25" s="23">
        <f>'All Programs'!C110</f>
        <v>0</v>
      </c>
      <c r="D25" s="23">
        <f>'All Programs'!D110</f>
        <v>0</v>
      </c>
      <c r="E25" s="85">
        <f>'All Programs'!E110</f>
        <v>5</v>
      </c>
      <c r="F25" s="23" t="e">
        <f>'All Programs'!#REF!</f>
        <v>#REF!</v>
      </c>
      <c r="G25" s="23">
        <f>'All Programs'!F110</f>
        <v>0</v>
      </c>
      <c r="H25" s="23">
        <f>'All Programs'!G110</f>
        <v>0</v>
      </c>
      <c r="I25" s="85">
        <f>'All Programs'!H110</f>
        <v>28</v>
      </c>
      <c r="J25" s="64" t="str">
        <f>'All Programs'!I110</f>
        <v>--</v>
      </c>
      <c r="K25" s="42">
        <f>'All Programs'!J110</f>
        <v>5</v>
      </c>
      <c r="L25" s="64" t="str">
        <f>'All Programs'!K110</f>
        <v>--</v>
      </c>
      <c r="M25" s="42">
        <f>'All Programs'!L110</f>
        <v>28</v>
      </c>
      <c r="N25" s="15"/>
    </row>
    <row r="26" spans="1:14" hidden="1" x14ac:dyDescent="0.25">
      <c r="A26" s="126" t="s">
        <v>172</v>
      </c>
      <c r="B26" s="23">
        <f>'All Programs'!B111</f>
        <v>0</v>
      </c>
      <c r="C26" s="23">
        <f>'All Programs'!C111</f>
        <v>0</v>
      </c>
      <c r="D26" s="23">
        <f>'All Programs'!D111</f>
        <v>0</v>
      </c>
      <c r="E26" s="85">
        <f>'All Programs'!E111</f>
        <v>0</v>
      </c>
      <c r="F26" s="23" t="e">
        <f>'All Programs'!#REF!</f>
        <v>#REF!</v>
      </c>
      <c r="G26" s="23">
        <f>'All Programs'!F111</f>
        <v>0</v>
      </c>
      <c r="H26" s="23">
        <f>'All Programs'!G111</f>
        <v>0</v>
      </c>
      <c r="I26" s="85">
        <f>'All Programs'!H111</f>
        <v>0</v>
      </c>
      <c r="J26" s="64" t="str">
        <f>'All Programs'!I111</f>
        <v>--</v>
      </c>
      <c r="K26" s="42">
        <f>'All Programs'!J111</f>
        <v>0</v>
      </c>
      <c r="L26" s="64" t="str">
        <f>'All Programs'!K111</f>
        <v>--</v>
      </c>
      <c r="M26" s="42">
        <f>'All Programs'!L111</f>
        <v>0</v>
      </c>
      <c r="N26" s="15"/>
    </row>
    <row r="27" spans="1:14" x14ac:dyDescent="0.25">
      <c r="A27" s="27" t="s">
        <v>26</v>
      </c>
      <c r="B27" s="9">
        <f>'All Programs'!B112</f>
        <v>4</v>
      </c>
      <c r="C27" s="9">
        <f>'All Programs'!C112</f>
        <v>9</v>
      </c>
      <c r="D27" s="9">
        <f>'All Programs'!D112</f>
        <v>7</v>
      </c>
      <c r="E27" s="85">
        <f>'All Programs'!E112</f>
        <v>16</v>
      </c>
      <c r="F27" s="9" t="e">
        <f>'All Programs'!#REF!</f>
        <v>#REF!</v>
      </c>
      <c r="G27" s="9">
        <f>'All Programs'!F112</f>
        <v>30</v>
      </c>
      <c r="H27" s="9">
        <f>'All Programs'!G112</f>
        <v>28</v>
      </c>
      <c r="I27" s="85">
        <f>'All Programs'!H112</f>
        <v>72</v>
      </c>
      <c r="J27" s="64">
        <f>'All Programs'!I112</f>
        <v>1.2857142857142858</v>
      </c>
      <c r="K27" s="42">
        <f>'All Programs'!J112</f>
        <v>9</v>
      </c>
      <c r="L27" s="64">
        <f>'All Programs'!K112</f>
        <v>1.5714285714285714</v>
      </c>
      <c r="M27" s="42">
        <f>'All Programs'!L112</f>
        <v>44</v>
      </c>
      <c r="N27" s="15"/>
    </row>
    <row r="28" spans="1:14" x14ac:dyDescent="0.25">
      <c r="A28" s="47" t="s">
        <v>105</v>
      </c>
      <c r="B28" s="48">
        <f t="shared" ref="B28:I28" si="5">SUM(B25:B27)</f>
        <v>17</v>
      </c>
      <c r="C28" s="48">
        <f t="shared" ref="C28" si="6">SUM(C25:C27)</f>
        <v>9</v>
      </c>
      <c r="D28" s="48">
        <f>SUM(D25:D27)</f>
        <v>7</v>
      </c>
      <c r="E28" s="41">
        <f t="shared" si="5"/>
        <v>21</v>
      </c>
      <c r="F28" s="48" t="e">
        <f t="shared" si="5"/>
        <v>#REF!</v>
      </c>
      <c r="G28" s="48">
        <f t="shared" si="5"/>
        <v>30</v>
      </c>
      <c r="H28" s="48">
        <f t="shared" si="5"/>
        <v>28</v>
      </c>
      <c r="I28" s="41">
        <f t="shared" si="5"/>
        <v>100</v>
      </c>
      <c r="J28" s="57">
        <f>(E28-D28)/D28</f>
        <v>2</v>
      </c>
      <c r="K28" s="49">
        <f>E28-D28</f>
        <v>14</v>
      </c>
      <c r="L28" s="57">
        <f>(I28-H28)/H28</f>
        <v>2.5714285714285716</v>
      </c>
      <c r="M28" s="41">
        <f>I28-H28</f>
        <v>72</v>
      </c>
      <c r="N28" s="15"/>
    </row>
    <row r="29" spans="1:14" ht="7.5" customHeight="1" x14ac:dyDescent="0.25">
      <c r="A29" s="27"/>
      <c r="B29" s="17"/>
      <c r="C29" s="53"/>
      <c r="D29" s="17"/>
      <c r="E29" s="90"/>
      <c r="F29" s="17"/>
      <c r="G29" s="79"/>
      <c r="H29" s="17"/>
      <c r="I29" s="86"/>
      <c r="J29" s="18"/>
      <c r="K29" s="19"/>
      <c r="L29" s="18"/>
      <c r="M29" s="19"/>
      <c r="N29" s="15"/>
    </row>
    <row r="30" spans="1:14" x14ac:dyDescent="0.25">
      <c r="A30" s="27" t="s">
        <v>27</v>
      </c>
      <c r="B30" s="23">
        <f>'All Programs'!B115</f>
        <v>4</v>
      </c>
      <c r="C30" s="23">
        <f>'All Programs'!C115</f>
        <v>1</v>
      </c>
      <c r="D30" s="23">
        <f>'All Programs'!D115</f>
        <v>1</v>
      </c>
      <c r="E30" s="85">
        <f>'All Programs'!E115</f>
        <v>2</v>
      </c>
      <c r="F30" s="23" t="e">
        <f>'All Programs'!#REF!</f>
        <v>#REF!</v>
      </c>
      <c r="G30" s="23">
        <f>'All Programs'!F115</f>
        <v>8</v>
      </c>
      <c r="H30" s="23">
        <f>'All Programs'!G115</f>
        <v>8</v>
      </c>
      <c r="I30" s="85">
        <f>'All Programs'!H115</f>
        <v>12</v>
      </c>
      <c r="J30" s="64">
        <f>'All Programs'!I115</f>
        <v>1</v>
      </c>
      <c r="K30" s="42">
        <f>'All Programs'!J115</f>
        <v>1</v>
      </c>
      <c r="L30" s="64">
        <f>'All Programs'!K115</f>
        <v>0.5</v>
      </c>
      <c r="M30" s="42">
        <f>'All Programs'!L115</f>
        <v>4</v>
      </c>
      <c r="N30" s="15"/>
    </row>
    <row r="31" spans="1:14" x14ac:dyDescent="0.25">
      <c r="A31" s="131" t="s">
        <v>205</v>
      </c>
      <c r="B31" s="9">
        <f>'All Programs'!B122</f>
        <v>1</v>
      </c>
      <c r="C31" s="23">
        <f>'All Programs'!C128</f>
        <v>2</v>
      </c>
      <c r="D31" s="23">
        <f>'All Programs'!D128</f>
        <v>1</v>
      </c>
      <c r="E31" s="85">
        <f>'All Programs'!E128</f>
        <v>2</v>
      </c>
      <c r="F31" s="23" t="e">
        <f>'All Programs'!#REF!</f>
        <v>#REF!</v>
      </c>
      <c r="G31" s="23">
        <f>'All Programs'!F128</f>
        <v>8</v>
      </c>
      <c r="H31" s="23">
        <f>'All Programs'!G128</f>
        <v>8</v>
      </c>
      <c r="I31" s="85">
        <f>'All Programs'!H128</f>
        <v>12</v>
      </c>
      <c r="J31" s="64">
        <f>'All Programs'!I128</f>
        <v>1</v>
      </c>
      <c r="K31" s="42">
        <f>'All Programs'!J128</f>
        <v>1</v>
      </c>
      <c r="L31" s="64">
        <f>'All Programs'!K128</f>
        <v>0.5</v>
      </c>
      <c r="M31" s="158">
        <f>'All Programs'!L128</f>
        <v>4</v>
      </c>
      <c r="N31" s="15"/>
    </row>
    <row r="32" spans="1:14" x14ac:dyDescent="0.25">
      <c r="A32" s="27" t="s">
        <v>28</v>
      </c>
      <c r="B32" s="9">
        <f>'All Programs'!B123</f>
        <v>2</v>
      </c>
      <c r="C32" s="9">
        <f>'All Programs'!C123</f>
        <v>4</v>
      </c>
      <c r="D32" s="9">
        <f>'All Programs'!D123</f>
        <v>2</v>
      </c>
      <c r="E32" s="85">
        <f>'All Programs'!E123</f>
        <v>1</v>
      </c>
      <c r="F32" s="9" t="e">
        <f>'All Programs'!#REF!</f>
        <v>#REF!</v>
      </c>
      <c r="G32" s="9">
        <f>'All Programs'!F123</f>
        <v>14</v>
      </c>
      <c r="H32" s="9">
        <f>'All Programs'!G123</f>
        <v>10</v>
      </c>
      <c r="I32" s="85">
        <f>'All Programs'!H123</f>
        <v>2</v>
      </c>
      <c r="J32" s="64">
        <f>'All Programs'!I123</f>
        <v>-0.5</v>
      </c>
      <c r="K32" s="42">
        <f>'All Programs'!J123</f>
        <v>-1</v>
      </c>
      <c r="L32" s="64">
        <f>'All Programs'!K123</f>
        <v>-0.8</v>
      </c>
      <c r="M32" s="42">
        <f>'All Programs'!L123</f>
        <v>-8</v>
      </c>
      <c r="N32" s="15"/>
    </row>
    <row r="33" spans="1:14" x14ac:dyDescent="0.25">
      <c r="A33" s="27" t="s">
        <v>153</v>
      </c>
      <c r="B33" s="9">
        <f>'All Programs'!B124</f>
        <v>0</v>
      </c>
      <c r="C33" s="9">
        <f>'All Programs'!C124</f>
        <v>1</v>
      </c>
      <c r="D33" s="9">
        <f>'All Programs'!D124</f>
        <v>2</v>
      </c>
      <c r="E33" s="85">
        <f>'All Programs'!E124</f>
        <v>1</v>
      </c>
      <c r="F33" s="9" t="e">
        <f>'All Programs'!#REF!</f>
        <v>#REF!</v>
      </c>
      <c r="G33" s="9">
        <f>'All Programs'!F124</f>
        <v>4</v>
      </c>
      <c r="H33" s="9">
        <f>'All Programs'!G124</f>
        <v>8</v>
      </c>
      <c r="I33" s="85">
        <f>'All Programs'!H124</f>
        <v>4</v>
      </c>
      <c r="J33" s="64">
        <f>'All Programs'!I124</f>
        <v>-0.5</v>
      </c>
      <c r="K33" s="100">
        <f>'All Programs'!J124</f>
        <v>-1</v>
      </c>
      <c r="L33" s="64">
        <f>'All Programs'!K124</f>
        <v>-0.5</v>
      </c>
      <c r="M33" s="90">
        <f>'All Programs'!L124</f>
        <v>-4</v>
      </c>
      <c r="N33" s="15"/>
    </row>
    <row r="34" spans="1:14" x14ac:dyDescent="0.25">
      <c r="A34" s="47" t="s">
        <v>106</v>
      </c>
      <c r="B34" s="48">
        <f>SUM(B30:B33)</f>
        <v>7</v>
      </c>
      <c r="C34" s="48">
        <f t="shared" ref="C34:E34" si="7">SUM(C30:C33)</f>
        <v>8</v>
      </c>
      <c r="D34" s="48">
        <f t="shared" si="7"/>
        <v>6</v>
      </c>
      <c r="E34" s="41">
        <f t="shared" si="7"/>
        <v>6</v>
      </c>
      <c r="F34" s="48" t="e">
        <f>SUM(F30:F33)</f>
        <v>#REF!</v>
      </c>
      <c r="G34" s="48">
        <f t="shared" ref="G34:I34" si="8">SUM(G30:G33)</f>
        <v>34</v>
      </c>
      <c r="H34" s="48">
        <f t="shared" si="8"/>
        <v>34</v>
      </c>
      <c r="I34" s="41">
        <f t="shared" si="8"/>
        <v>30</v>
      </c>
      <c r="J34" s="57">
        <f>(E34-D34)/D34</f>
        <v>0</v>
      </c>
      <c r="K34" s="49">
        <f>E34-D34</f>
        <v>0</v>
      </c>
      <c r="L34" s="57">
        <f>(I34-H34)/H34</f>
        <v>-0.11764705882352941</v>
      </c>
      <c r="M34" s="41">
        <f>I34-H34</f>
        <v>-4</v>
      </c>
      <c r="N34" s="15"/>
    </row>
    <row r="35" spans="1:14" ht="7.5" customHeight="1" x14ac:dyDescent="0.25">
      <c r="A35" s="27"/>
      <c r="B35" s="17"/>
      <c r="C35" s="53"/>
      <c r="D35" s="17"/>
      <c r="E35" s="90"/>
      <c r="F35" s="17"/>
      <c r="G35" s="79"/>
      <c r="H35" s="17"/>
      <c r="I35" s="86"/>
      <c r="J35" s="18"/>
      <c r="K35" s="19"/>
      <c r="L35" s="18"/>
      <c r="M35" s="19"/>
      <c r="N35" s="15"/>
    </row>
    <row r="36" spans="1:14" x14ac:dyDescent="0.25">
      <c r="A36" s="27" t="s">
        <v>32</v>
      </c>
      <c r="B36" s="23">
        <f>'All Programs'!B141</f>
        <v>8</v>
      </c>
      <c r="C36" s="23">
        <f>'All Programs'!C141</f>
        <v>5</v>
      </c>
      <c r="D36" s="23">
        <f>'All Programs'!D141</f>
        <v>5</v>
      </c>
      <c r="E36" s="85">
        <f>'All Programs'!E141</f>
        <v>9</v>
      </c>
      <c r="F36" s="23" t="e">
        <f>'All Programs'!#REF!</f>
        <v>#REF!</v>
      </c>
      <c r="G36" s="23">
        <f>'All Programs'!F141</f>
        <v>20</v>
      </c>
      <c r="H36" s="23">
        <f>'All Programs'!G141</f>
        <v>16</v>
      </c>
      <c r="I36" s="85">
        <f>'All Programs'!H141</f>
        <v>50</v>
      </c>
      <c r="J36" s="64">
        <f>'All Programs'!I141</f>
        <v>0.8</v>
      </c>
      <c r="K36" s="42">
        <f>'All Programs'!J141</f>
        <v>4</v>
      </c>
      <c r="L36" s="64">
        <f>'All Programs'!K141</f>
        <v>2.125</v>
      </c>
      <c r="M36" s="42">
        <f>'All Programs'!L141</f>
        <v>34</v>
      </c>
      <c r="N36" s="15"/>
    </row>
    <row r="37" spans="1:14" x14ac:dyDescent="0.25">
      <c r="A37" s="126" t="s">
        <v>162</v>
      </c>
      <c r="B37" s="23">
        <f>'All Programs'!B142</f>
        <v>0</v>
      </c>
      <c r="C37" s="23">
        <f>'All Programs'!C142</f>
        <v>0</v>
      </c>
      <c r="D37" s="23">
        <f>'All Programs'!D142</f>
        <v>0</v>
      </c>
      <c r="E37" s="85">
        <f>'All Programs'!E142</f>
        <v>0</v>
      </c>
      <c r="F37" s="23" t="e">
        <f>'All Programs'!#REF!</f>
        <v>#REF!</v>
      </c>
      <c r="G37" s="23">
        <f>'All Programs'!F142</f>
        <v>0</v>
      </c>
      <c r="H37" s="23">
        <f>'All Programs'!G142</f>
        <v>0</v>
      </c>
      <c r="I37" s="85">
        <f>'All Programs'!H142</f>
        <v>0</v>
      </c>
      <c r="J37" s="64" t="str">
        <f>'All Programs'!I142</f>
        <v>--</v>
      </c>
      <c r="K37" s="42">
        <f>'All Programs'!J142</f>
        <v>0</v>
      </c>
      <c r="L37" s="64" t="str">
        <f>'All Programs'!K142</f>
        <v>--</v>
      </c>
      <c r="M37" s="42">
        <f>'All Programs'!L142</f>
        <v>0</v>
      </c>
      <c r="N37" s="15"/>
    </row>
    <row r="38" spans="1:14" x14ac:dyDescent="0.25">
      <c r="A38" s="131" t="s">
        <v>219</v>
      </c>
      <c r="B38" s="23"/>
      <c r="C38" s="23">
        <f>'All Programs'!C139</f>
        <v>4</v>
      </c>
      <c r="D38" s="23">
        <f>'All Programs'!D139</f>
        <v>4</v>
      </c>
      <c r="E38" s="23">
        <f>'All Programs'!E139</f>
        <v>2</v>
      </c>
      <c r="F38" s="23" t="e">
        <f>'All Programs'!#REF!</f>
        <v>#REF!</v>
      </c>
      <c r="G38" s="130">
        <f>'All Programs'!F139</f>
        <v>16</v>
      </c>
      <c r="H38" s="9">
        <f>'All Programs'!G139</f>
        <v>10</v>
      </c>
      <c r="I38" s="85">
        <f>'All Programs'!H139</f>
        <v>6</v>
      </c>
      <c r="J38" s="64">
        <f>'All Programs'!I139</f>
        <v>-0.5</v>
      </c>
      <c r="K38" s="42">
        <f>'All Programs'!J139</f>
        <v>-2</v>
      </c>
      <c r="L38" s="64">
        <f>'All Programs'!K139</f>
        <v>-0.4</v>
      </c>
      <c r="M38" s="158">
        <f>'All Programs'!L139</f>
        <v>-4</v>
      </c>
      <c r="N38" s="15"/>
    </row>
    <row r="39" spans="1:14" hidden="1" x14ac:dyDescent="0.25">
      <c r="A39" s="131" t="s">
        <v>220</v>
      </c>
      <c r="B39" s="23"/>
      <c r="C39" s="23">
        <f>'All Programs'!C140</f>
        <v>0</v>
      </c>
      <c r="D39" s="23">
        <f>'All Programs'!D140</f>
        <v>0</v>
      </c>
      <c r="E39" s="23">
        <f>'All Programs'!E140</f>
        <v>0</v>
      </c>
      <c r="F39" s="23" t="e">
        <f>'All Programs'!#REF!</f>
        <v>#REF!</v>
      </c>
      <c r="G39" s="130">
        <f>'All Programs'!F140</f>
        <v>0</v>
      </c>
      <c r="H39" s="9">
        <f>'All Programs'!G140</f>
        <v>0</v>
      </c>
      <c r="I39" s="85">
        <f>'All Programs'!H140</f>
        <v>0</v>
      </c>
      <c r="J39" s="64" t="str">
        <f>'All Programs'!I152</f>
        <v>--</v>
      </c>
      <c r="K39" s="42">
        <f>'All Programs'!J152</f>
        <v>0</v>
      </c>
      <c r="L39" s="64" t="str">
        <f>'All Programs'!K152</f>
        <v>--</v>
      </c>
      <c r="M39" s="42">
        <f>'All Programs'!L152</f>
        <v>0</v>
      </c>
      <c r="N39" s="15"/>
    </row>
    <row r="40" spans="1:14" x14ac:dyDescent="0.25">
      <c r="A40" s="131" t="s">
        <v>230</v>
      </c>
      <c r="B40" s="23"/>
      <c r="C40" s="23">
        <f>'All Programs'!C151</f>
        <v>1</v>
      </c>
      <c r="D40" s="23">
        <f>'All Programs'!D151</f>
        <v>0</v>
      </c>
      <c r="E40" s="85">
        <f>'All Programs'!E151</f>
        <v>0</v>
      </c>
      <c r="F40" s="23"/>
      <c r="G40" s="23">
        <f>'All Programs'!F151</f>
        <v>4</v>
      </c>
      <c r="H40" s="23">
        <f>'All Programs'!G151</f>
        <v>0</v>
      </c>
      <c r="I40" s="85">
        <f>'All Programs'!H151</f>
        <v>0</v>
      </c>
      <c r="J40" s="64" t="str">
        <f>'All Programs'!I151</f>
        <v>--</v>
      </c>
      <c r="K40" s="42">
        <f>'All Programs'!J151</f>
        <v>0</v>
      </c>
      <c r="L40" s="64" t="str">
        <f>'All Programs'!K151</f>
        <v>--</v>
      </c>
      <c r="M40" s="158">
        <f>'All Programs'!L151</f>
        <v>0</v>
      </c>
      <c r="N40" s="15"/>
    </row>
    <row r="41" spans="1:14" x14ac:dyDescent="0.25">
      <c r="A41" s="126" t="s">
        <v>203</v>
      </c>
      <c r="B41" s="23">
        <f>'All Programs'!B152</f>
        <v>0</v>
      </c>
      <c r="C41" s="23">
        <f>'All Programs'!C152</f>
        <v>0</v>
      </c>
      <c r="D41" s="23">
        <f>'All Programs'!D152</f>
        <v>0</v>
      </c>
      <c r="E41" s="85">
        <f>'All Programs'!E152</f>
        <v>0</v>
      </c>
      <c r="F41" s="23" t="e">
        <f>'All Programs'!#REF!</f>
        <v>#REF!</v>
      </c>
      <c r="G41" s="23">
        <f>'All Programs'!F152</f>
        <v>0</v>
      </c>
      <c r="H41" s="23">
        <f>'All Programs'!G152</f>
        <v>0</v>
      </c>
      <c r="I41" s="85">
        <f>'All Programs'!H152</f>
        <v>0</v>
      </c>
      <c r="J41" s="64" t="str">
        <f>'All Programs'!I152</f>
        <v>--</v>
      </c>
      <c r="K41" s="42">
        <f>'All Programs'!J152</f>
        <v>0</v>
      </c>
      <c r="L41" s="64" t="str">
        <f>'All Programs'!K152</f>
        <v>--</v>
      </c>
      <c r="M41" s="42">
        <f>'All Programs'!L152</f>
        <v>0</v>
      </c>
      <c r="N41" s="15"/>
    </row>
    <row r="42" spans="1:14" x14ac:dyDescent="0.25">
      <c r="A42" s="126" t="s">
        <v>204</v>
      </c>
      <c r="B42" s="9">
        <f>'All Programs'!B153</f>
        <v>0</v>
      </c>
      <c r="C42" s="9">
        <f>'All Programs'!C153</f>
        <v>7</v>
      </c>
      <c r="D42" s="9">
        <f>'All Programs'!D153</f>
        <v>11</v>
      </c>
      <c r="E42" s="85">
        <f>'All Programs'!E153</f>
        <v>1</v>
      </c>
      <c r="F42" s="9" t="e">
        <f>'All Programs'!#REF!</f>
        <v>#REF!</v>
      </c>
      <c r="G42" s="9">
        <f>'All Programs'!F153</f>
        <v>40</v>
      </c>
      <c r="H42" s="9">
        <f>'All Programs'!G153</f>
        <v>66</v>
      </c>
      <c r="I42" s="85">
        <f>'All Programs'!H153</f>
        <v>8</v>
      </c>
      <c r="J42" s="64">
        <f>'All Programs'!I153</f>
        <v>-0.90909090909090906</v>
      </c>
      <c r="K42" s="42">
        <f>'All Programs'!J153</f>
        <v>-10</v>
      </c>
      <c r="L42" s="64">
        <f>'All Programs'!K153</f>
        <v>-0.87878787878787878</v>
      </c>
      <c r="M42" s="42">
        <f>'All Programs'!L153</f>
        <v>-58</v>
      </c>
      <c r="N42" s="15"/>
    </row>
    <row r="43" spans="1:14" x14ac:dyDescent="0.25">
      <c r="A43" s="47" t="s">
        <v>99</v>
      </c>
      <c r="B43" s="50">
        <f t="shared" ref="B43:I43" si="9">SUM(B36:B42)</f>
        <v>8</v>
      </c>
      <c r="C43" s="48">
        <f t="shared" ref="C43:D43" si="10">SUM(C36:C42)</f>
        <v>17</v>
      </c>
      <c r="D43" s="48">
        <f t="shared" si="10"/>
        <v>20</v>
      </c>
      <c r="E43" s="41">
        <f t="shared" si="9"/>
        <v>12</v>
      </c>
      <c r="F43" s="48" t="e">
        <f t="shared" si="9"/>
        <v>#REF!</v>
      </c>
      <c r="G43" s="48">
        <f t="shared" si="9"/>
        <v>80</v>
      </c>
      <c r="H43" s="48">
        <f t="shared" si="9"/>
        <v>92</v>
      </c>
      <c r="I43" s="41">
        <f t="shared" si="9"/>
        <v>64</v>
      </c>
      <c r="J43" s="57">
        <f>(E43-D43)/D43</f>
        <v>-0.4</v>
      </c>
      <c r="K43" s="49">
        <f>E43-D43</f>
        <v>-8</v>
      </c>
      <c r="L43" s="57">
        <f>(I43-H43)/H43</f>
        <v>-0.30434782608695654</v>
      </c>
      <c r="M43" s="41">
        <f>I43-H43</f>
        <v>-28</v>
      </c>
      <c r="N43" s="15"/>
    </row>
    <row r="44" spans="1:14" ht="7.5" customHeight="1" x14ac:dyDescent="0.25">
      <c r="A44" s="47"/>
      <c r="B44" s="48"/>
      <c r="C44" s="147"/>
      <c r="D44" s="147"/>
      <c r="E44" s="128"/>
      <c r="F44" s="147"/>
      <c r="G44" s="147"/>
      <c r="H44" s="147"/>
      <c r="I44" s="128"/>
      <c r="J44" s="148"/>
      <c r="K44" s="149"/>
      <c r="L44" s="148"/>
      <c r="M44" s="128"/>
      <c r="N44" s="15"/>
    </row>
    <row r="45" spans="1:14" x14ac:dyDescent="0.25">
      <c r="A45" s="2" t="s">
        <v>0</v>
      </c>
      <c r="B45" s="28" t="e">
        <f>B9+B15+B23+B28+B34+B43+#REF!</f>
        <v>#REF!</v>
      </c>
      <c r="C45" s="28">
        <f>C9+C15+C23+C28+C34+C43</f>
        <v>280</v>
      </c>
      <c r="D45" s="28">
        <f>D9+D15+D23+D28+D34+D43</f>
        <v>251</v>
      </c>
      <c r="E45" s="67">
        <f>E9+E15+E23+E28+E34+E43</f>
        <v>240</v>
      </c>
      <c r="F45" s="28" t="e">
        <f>F9+F15+F23+F28+F34+F43+#REF!</f>
        <v>#REF!</v>
      </c>
      <c r="G45" s="28">
        <f>G9+G15+G23+G28+G34+G43</f>
        <v>1835</v>
      </c>
      <c r="H45" s="28">
        <f>H9+H15+H23+H28+H34+H43</f>
        <v>1779</v>
      </c>
      <c r="I45" s="67">
        <f>I9+I15+I23+I28+I34+I43</f>
        <v>1745</v>
      </c>
      <c r="J45" s="69">
        <f>(E45-D45)/D45</f>
        <v>-4.3824701195219126E-2</v>
      </c>
      <c r="K45" s="51">
        <f>E45-D45</f>
        <v>-11</v>
      </c>
      <c r="L45" s="69">
        <f>(I45-H45)/H45</f>
        <v>-1.9111860595840361E-2</v>
      </c>
      <c r="M45" s="67">
        <f>I45-H45</f>
        <v>-34</v>
      </c>
      <c r="N45" s="15"/>
    </row>
    <row r="46" spans="1:14" x14ac:dyDescent="0.25">
      <c r="A46" s="27"/>
      <c r="B46" s="17"/>
      <c r="C46" s="17"/>
      <c r="D46" s="17"/>
      <c r="E46" s="87"/>
      <c r="F46" s="17"/>
      <c r="G46" s="17"/>
      <c r="H46" s="17"/>
      <c r="I46" s="87"/>
      <c r="J46" s="5"/>
      <c r="K46" s="7"/>
      <c r="L46" s="18"/>
      <c r="M46" s="7"/>
      <c r="N46" s="15"/>
    </row>
    <row r="47" spans="1:14" x14ac:dyDescent="0.25">
      <c r="A47" s="132" t="s">
        <v>213</v>
      </c>
      <c r="B47" s="17"/>
      <c r="C47" s="23">
        <f>'All Programs'!C178</f>
        <v>18</v>
      </c>
      <c r="D47" s="23">
        <f>'All Programs'!D178</f>
        <v>15</v>
      </c>
      <c r="E47" s="23">
        <f>'All Programs'!E178</f>
        <v>15</v>
      </c>
      <c r="F47" s="17"/>
      <c r="G47" s="130">
        <f>'All Programs'!F178</f>
        <v>252</v>
      </c>
      <c r="H47" s="9">
        <f>'All Programs'!G178</f>
        <v>215</v>
      </c>
      <c r="I47" s="85">
        <f>'All Programs'!H178</f>
        <v>223</v>
      </c>
      <c r="J47" s="64">
        <f>'All Programs'!I178</f>
        <v>0</v>
      </c>
      <c r="K47" s="42">
        <f>'All Programs'!J178</f>
        <v>0</v>
      </c>
      <c r="L47" s="64">
        <f>'All Programs'!K178</f>
        <v>3.7209302325581395E-2</v>
      </c>
      <c r="M47" s="158">
        <f>'All Programs'!L178</f>
        <v>8</v>
      </c>
      <c r="N47" s="15"/>
    </row>
    <row r="48" spans="1:14" x14ac:dyDescent="0.25">
      <c r="A48" s="132" t="s">
        <v>265</v>
      </c>
      <c r="B48" s="17"/>
      <c r="C48" s="192">
        <f>'All Programs'!C179</f>
        <v>0</v>
      </c>
      <c r="D48" s="192">
        <f>'All Programs'!D179</f>
        <v>0</v>
      </c>
      <c r="E48" s="192">
        <f>'All Programs'!E179</f>
        <v>2</v>
      </c>
      <c r="F48" s="200"/>
      <c r="G48" s="165">
        <f>'All Programs'!F179</f>
        <v>0</v>
      </c>
      <c r="H48" s="192">
        <f>'All Programs'!G179</f>
        <v>0</v>
      </c>
      <c r="I48" s="173">
        <f>'All Programs'!H179</f>
        <v>31</v>
      </c>
      <c r="J48" s="64" t="str">
        <f>'All Programs'!I179</f>
        <v>--</v>
      </c>
      <c r="K48" s="42">
        <f>'All Programs'!J179</f>
        <v>2</v>
      </c>
      <c r="L48" s="64" t="str">
        <f>'All Programs'!K179</f>
        <v>--</v>
      </c>
      <c r="M48" s="158">
        <f>'All Programs'!L179</f>
        <v>31</v>
      </c>
      <c r="N48" s="15"/>
    </row>
    <row r="49" spans="1:15" x14ac:dyDescent="0.25">
      <c r="A49" s="159" t="s">
        <v>266</v>
      </c>
      <c r="B49" s="17"/>
      <c r="C49" s="23">
        <f>SUM(C47:C48)</f>
        <v>18</v>
      </c>
      <c r="D49" s="23">
        <f>SUM(D47:D48)</f>
        <v>15</v>
      </c>
      <c r="E49" s="23">
        <f>SUM(E47:E48)</f>
        <v>17</v>
      </c>
      <c r="F49" s="17"/>
      <c r="G49" s="129">
        <f>SUM(G47:G48)</f>
        <v>252</v>
      </c>
      <c r="H49" s="9">
        <f>SUM(H47:H48)</f>
        <v>215</v>
      </c>
      <c r="I49" s="85">
        <f>SUM(I47:I48)</f>
        <v>254</v>
      </c>
      <c r="J49" s="75">
        <f>'All Programs'!I180</f>
        <v>0.13333333333333333</v>
      </c>
      <c r="K49" s="199">
        <f>'All Programs'!J180</f>
        <v>2</v>
      </c>
      <c r="L49" s="198">
        <f>'All Programs'!K180</f>
        <v>0.18139534883720931</v>
      </c>
      <c r="M49" s="197">
        <f>'All Programs'!L180</f>
        <v>39</v>
      </c>
      <c r="N49" s="15"/>
    </row>
    <row r="50" spans="1:15" ht="7.5" customHeight="1" x14ac:dyDescent="0.25">
      <c r="A50" s="27"/>
      <c r="B50" s="17"/>
      <c r="C50" s="17"/>
      <c r="D50" s="17"/>
      <c r="E50" s="87"/>
      <c r="F50" s="17"/>
      <c r="G50" s="17"/>
      <c r="H50" s="17"/>
      <c r="I50" s="87"/>
      <c r="J50" s="5"/>
      <c r="K50" s="169"/>
      <c r="L50" s="18"/>
      <c r="M50" s="169"/>
      <c r="N50" s="15"/>
    </row>
    <row r="51" spans="1:15" x14ac:dyDescent="0.25">
      <c r="A51" s="27" t="s">
        <v>15</v>
      </c>
      <c r="B51" s="23">
        <f>'All Programs'!B276</f>
        <v>115</v>
      </c>
      <c r="C51" s="23">
        <f>'All Programs'!C276</f>
        <v>62</v>
      </c>
      <c r="D51" s="23">
        <f>'All Programs'!D276</f>
        <v>60</v>
      </c>
      <c r="E51" s="85">
        <f>'All Programs'!E276</f>
        <v>56</v>
      </c>
      <c r="F51" s="115" t="e">
        <f>'All Programs'!#REF!</f>
        <v>#REF!</v>
      </c>
      <c r="G51" s="115">
        <f>'All Programs'!F276</f>
        <v>815</v>
      </c>
      <c r="H51" s="115">
        <f>'All Programs'!G276</f>
        <v>753</v>
      </c>
      <c r="I51" s="112">
        <f>'All Programs'!H276</f>
        <v>814</v>
      </c>
      <c r="J51" s="64">
        <f>'All Programs'!I276</f>
        <v>-6.6666666666666666E-2</v>
      </c>
      <c r="K51" s="42">
        <f>'All Programs'!J276</f>
        <v>-4</v>
      </c>
      <c r="L51" s="64">
        <f>'All Programs'!K276</f>
        <v>8.1009296148738377E-2</v>
      </c>
      <c r="M51" s="42">
        <f>'All Programs'!L276</f>
        <v>61</v>
      </c>
      <c r="N51" s="9"/>
      <c r="O51" s="15"/>
    </row>
    <row r="52" spans="1:15" ht="7.5" customHeight="1" x14ac:dyDescent="0.25">
      <c r="A52" s="27"/>
      <c r="B52" s="17"/>
      <c r="C52" s="53"/>
      <c r="D52" s="17"/>
      <c r="E52" s="90"/>
      <c r="F52" s="17"/>
      <c r="G52" s="79"/>
      <c r="H52" s="17"/>
      <c r="I52" s="86"/>
      <c r="J52" s="18"/>
      <c r="K52" s="19"/>
      <c r="L52" s="18"/>
      <c r="M52" s="19"/>
      <c r="N52" s="15"/>
    </row>
    <row r="53" spans="1:15" x14ac:dyDescent="0.25">
      <c r="A53" s="21" t="s">
        <v>30</v>
      </c>
      <c r="B53" s="23">
        <f>'All Programs'!B278</f>
        <v>11</v>
      </c>
      <c r="C53" s="23">
        <f>'All Programs'!C278</f>
        <v>9</v>
      </c>
      <c r="D53" s="23">
        <f>'All Programs'!D278</f>
        <v>5</v>
      </c>
      <c r="E53" s="85">
        <f>'All Programs'!E278</f>
        <v>8</v>
      </c>
      <c r="F53" s="23" t="e">
        <f>'All Programs'!#REF!</f>
        <v>#REF!</v>
      </c>
      <c r="G53" s="23">
        <f>'All Programs'!F278</f>
        <v>73</v>
      </c>
      <c r="H53" s="23">
        <f>'All Programs'!G278</f>
        <v>42</v>
      </c>
      <c r="I53" s="85">
        <f>'All Programs'!H278</f>
        <v>72</v>
      </c>
      <c r="J53" s="64">
        <f>'All Programs'!I278</f>
        <v>0.6</v>
      </c>
      <c r="K53" s="42">
        <f>'All Programs'!J278</f>
        <v>3</v>
      </c>
      <c r="L53" s="64">
        <f>'All Programs'!K278</f>
        <v>0.7142857142857143</v>
      </c>
      <c r="M53" s="42">
        <f>'All Programs'!L278</f>
        <v>30</v>
      </c>
      <c r="N53" s="15"/>
      <c r="O53" s="12" t="s">
        <v>89</v>
      </c>
    </row>
    <row r="54" spans="1:15" x14ac:dyDescent="0.25">
      <c r="A54" s="21" t="s">
        <v>31</v>
      </c>
      <c r="B54" s="23">
        <f>'All Programs'!B279</f>
        <v>43</v>
      </c>
      <c r="C54" s="23">
        <f>'All Programs'!C279</f>
        <v>18</v>
      </c>
      <c r="D54" s="23">
        <f>'All Programs'!D279</f>
        <v>11</v>
      </c>
      <c r="E54" s="85">
        <f>'All Programs'!E279</f>
        <v>14</v>
      </c>
      <c r="F54" s="23" t="e">
        <f>'All Programs'!#REF!</f>
        <v>#REF!</v>
      </c>
      <c r="G54" s="23">
        <f>'All Programs'!F279</f>
        <v>163</v>
      </c>
      <c r="H54" s="23">
        <f>'All Programs'!G279</f>
        <v>96</v>
      </c>
      <c r="I54" s="85">
        <f>'All Programs'!H279</f>
        <v>137</v>
      </c>
      <c r="J54" s="64">
        <f>'All Programs'!I279</f>
        <v>0.27272727272727271</v>
      </c>
      <c r="K54" s="42">
        <f>'All Programs'!J279</f>
        <v>3</v>
      </c>
      <c r="L54" s="64">
        <f>'All Programs'!K279</f>
        <v>0.42708333333333331</v>
      </c>
      <c r="M54" s="42">
        <f>'All Programs'!L279</f>
        <v>41</v>
      </c>
      <c r="N54" s="15"/>
    </row>
    <row r="55" spans="1:15" x14ac:dyDescent="0.25">
      <c r="A55" s="21" t="s">
        <v>29</v>
      </c>
      <c r="B55" s="9">
        <f>'All Programs'!B280</f>
        <v>23</v>
      </c>
      <c r="C55" s="9">
        <f>'All Programs'!C280</f>
        <v>20</v>
      </c>
      <c r="D55" s="9">
        <f>'All Programs'!D280</f>
        <v>17</v>
      </c>
      <c r="E55" s="85">
        <f>'All Programs'!E280</f>
        <v>19</v>
      </c>
      <c r="F55" s="9" t="e">
        <f>'All Programs'!#REF!</f>
        <v>#REF!</v>
      </c>
      <c r="G55" s="9">
        <f>'All Programs'!F280</f>
        <v>208</v>
      </c>
      <c r="H55" s="9">
        <f>'All Programs'!G280</f>
        <v>149</v>
      </c>
      <c r="I55" s="85">
        <f>'All Programs'!H280</f>
        <v>150</v>
      </c>
      <c r="J55" s="64">
        <f>'All Programs'!I280</f>
        <v>0.11764705882352941</v>
      </c>
      <c r="K55" s="42">
        <f>'All Programs'!J280</f>
        <v>2</v>
      </c>
      <c r="L55" s="64">
        <f>'All Programs'!K280</f>
        <v>6.7114093959731542E-3</v>
      </c>
      <c r="M55" s="42">
        <f>'All Programs'!L280</f>
        <v>1</v>
      </c>
      <c r="N55" s="15"/>
    </row>
    <row r="56" spans="1:15" x14ac:dyDescent="0.25">
      <c r="A56" s="131" t="s">
        <v>262</v>
      </c>
      <c r="B56" s="9"/>
      <c r="C56" s="9">
        <f>'All Programs'!C282</f>
        <v>0</v>
      </c>
      <c r="D56" s="9">
        <f>'All Programs'!D282</f>
        <v>0</v>
      </c>
      <c r="E56" s="85">
        <f>'All Programs'!E282</f>
        <v>2</v>
      </c>
      <c r="F56" s="9" t="e">
        <f>'All Programs'!#REF!</f>
        <v>#REF!</v>
      </c>
      <c r="G56" s="9">
        <f>'All Programs'!F282</f>
        <v>0</v>
      </c>
      <c r="H56" s="9">
        <f>'All Programs'!G282</f>
        <v>0</v>
      </c>
      <c r="I56" s="85">
        <f>'All Programs'!H282</f>
        <v>22</v>
      </c>
      <c r="J56" s="64" t="str">
        <f>'All Programs'!I282</f>
        <v>--</v>
      </c>
      <c r="K56" s="42">
        <f>'All Programs'!J282</f>
        <v>2</v>
      </c>
      <c r="L56" s="64" t="str">
        <f>'All Programs'!K282</f>
        <v>--</v>
      </c>
      <c r="M56" s="158">
        <f>'All Programs'!L282</f>
        <v>22</v>
      </c>
      <c r="N56" s="15"/>
    </row>
    <row r="57" spans="1:15" x14ac:dyDescent="0.25">
      <c r="A57" s="44" t="s">
        <v>99</v>
      </c>
      <c r="B57" s="52">
        <f t="shared" ref="B57:F57" si="11">SUM(B53:B55)</f>
        <v>77</v>
      </c>
      <c r="C57" s="45">
        <f>SUM(C53:C56)</f>
        <v>47</v>
      </c>
      <c r="D57" s="45">
        <f>SUM(D53:D56)</f>
        <v>33</v>
      </c>
      <c r="E57" s="56">
        <f>SUM(E53:E56)</f>
        <v>43</v>
      </c>
      <c r="F57" s="45" t="e">
        <f t="shared" si="11"/>
        <v>#REF!</v>
      </c>
      <c r="G57" s="45">
        <f t="shared" ref="G57:H57" si="12">SUM(G53:G56)</f>
        <v>444</v>
      </c>
      <c r="H57" s="45">
        <f t="shared" si="12"/>
        <v>287</v>
      </c>
      <c r="I57" s="56">
        <f>SUM(I53:I56)</f>
        <v>381</v>
      </c>
      <c r="J57" s="65">
        <f>(E57-D57)/D57</f>
        <v>0.30303030303030304</v>
      </c>
      <c r="K57" s="46">
        <f>E57-D57</f>
        <v>10</v>
      </c>
      <c r="L57" s="65">
        <f>(I57-H57)/H57</f>
        <v>0.32752613240418116</v>
      </c>
      <c r="M57" s="56">
        <f>I57-H57</f>
        <v>94</v>
      </c>
      <c r="N57" s="15"/>
    </row>
    <row r="58" spans="1:15" ht="7.5" customHeight="1" x14ac:dyDescent="0.25">
      <c r="A58" s="44"/>
      <c r="B58" s="45"/>
      <c r="C58" s="150"/>
      <c r="D58" s="150"/>
      <c r="E58" s="151"/>
      <c r="F58" s="150"/>
      <c r="G58" s="150"/>
      <c r="H58" s="150"/>
      <c r="I58" s="151"/>
      <c r="J58" s="152"/>
      <c r="K58" s="150"/>
      <c r="L58" s="137"/>
      <c r="M58" s="151"/>
      <c r="N58" s="15"/>
    </row>
    <row r="59" spans="1:15" x14ac:dyDescent="0.25">
      <c r="A59" s="31" t="s">
        <v>1</v>
      </c>
      <c r="B59" s="32">
        <f t="shared" ref="B59:F59" si="13">B51+B57</f>
        <v>192</v>
      </c>
      <c r="C59" s="32">
        <f>C51+C57+C49</f>
        <v>127</v>
      </c>
      <c r="D59" s="32">
        <f>D51+D57+D49</f>
        <v>108</v>
      </c>
      <c r="E59" s="32">
        <f>E51+E57+E49</f>
        <v>116</v>
      </c>
      <c r="F59" s="32" t="e">
        <f t="shared" si="13"/>
        <v>#REF!</v>
      </c>
      <c r="G59" s="138">
        <f>G51+G57+G49</f>
        <v>1511</v>
      </c>
      <c r="H59" s="32">
        <f>H51+H57+H49</f>
        <v>1255</v>
      </c>
      <c r="I59" s="140">
        <f>I51+I57+I49</f>
        <v>1449</v>
      </c>
      <c r="J59" s="35">
        <f>(E59-D59)/D59</f>
        <v>7.407407407407407E-2</v>
      </c>
      <c r="K59" s="34">
        <f>E59-D59</f>
        <v>8</v>
      </c>
      <c r="L59" s="35">
        <f>(I59-H59)/H59</f>
        <v>0.15458167330677292</v>
      </c>
      <c r="M59" s="34">
        <f>I59-H59</f>
        <v>194</v>
      </c>
      <c r="N59" s="15"/>
    </row>
    <row r="60" spans="1:15" x14ac:dyDescent="0.25">
      <c r="A60" s="4"/>
      <c r="B60" s="10"/>
      <c r="C60" s="10"/>
      <c r="D60" s="10"/>
      <c r="E60" s="88"/>
      <c r="F60" s="10"/>
      <c r="G60" s="10"/>
      <c r="H60" s="10"/>
      <c r="I60" s="88"/>
      <c r="J60" s="5"/>
      <c r="K60" s="7"/>
      <c r="L60" s="5"/>
      <c r="M60" s="7"/>
      <c r="N60" s="15" t="s">
        <v>89</v>
      </c>
    </row>
    <row r="61" spans="1:15" x14ac:dyDescent="0.25">
      <c r="A61" s="2" t="s">
        <v>92</v>
      </c>
      <c r="B61" s="37" t="e">
        <f t="shared" ref="B61:I61" si="14">B59+B45</f>
        <v>#REF!</v>
      </c>
      <c r="C61" s="37">
        <f t="shared" si="14"/>
        <v>407</v>
      </c>
      <c r="D61" s="37">
        <f t="shared" si="14"/>
        <v>359</v>
      </c>
      <c r="E61" s="89">
        <f t="shared" si="14"/>
        <v>356</v>
      </c>
      <c r="F61" s="37" t="e">
        <f t="shared" si="14"/>
        <v>#REF!</v>
      </c>
      <c r="G61" s="37">
        <f t="shared" si="14"/>
        <v>3346</v>
      </c>
      <c r="H61" s="37">
        <f t="shared" si="14"/>
        <v>3034</v>
      </c>
      <c r="I61" s="89">
        <f t="shared" si="14"/>
        <v>3194</v>
      </c>
      <c r="J61" s="5">
        <f>(E61-D61)/D61</f>
        <v>-8.356545961002786E-3</v>
      </c>
      <c r="K61" s="38">
        <f>E61-D61</f>
        <v>-3</v>
      </c>
      <c r="L61" s="5">
        <f>(I61-H61)/H61</f>
        <v>5.2735662491760052E-2</v>
      </c>
      <c r="M61" s="25">
        <f>I61-H61</f>
        <v>160</v>
      </c>
      <c r="N61" s="15"/>
    </row>
    <row r="62" spans="1:15" x14ac:dyDescent="0.25">
      <c r="E62" s="14"/>
      <c r="I62" s="14"/>
      <c r="K62" s="15"/>
      <c r="L62" s="66"/>
      <c r="M62" s="15"/>
    </row>
  </sheetData>
  <mergeCells count="3">
    <mergeCell ref="A3:M3"/>
    <mergeCell ref="A1:M1"/>
    <mergeCell ref="A2:M2"/>
  </mergeCells>
  <phoneticPr fontId="0" type="noConversion"/>
  <printOptions horizontalCentered="1"/>
  <pageMargins left="0.5" right="0.5" top="0.7" bottom="0.35" header="0" footer="0.05"/>
  <pageSetup scale="84" firstPageNumber="0" fitToHeight="0" orientation="portrait" r:id="rId1"/>
  <headerFooter alignWithMargins="0">
    <oddFooter>&amp;R&amp;"Arial,Italic"&amp;8Office of Institutional Research</oddFooter>
  </headerFooter>
  <ignoredErrors>
    <ignoredError sqref="C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07"/>
  <sheetViews>
    <sheetView tabSelected="1" zoomScaleNormal="100" workbookViewId="0">
      <selection sqref="A1:L1"/>
    </sheetView>
  </sheetViews>
  <sheetFormatPr defaultColWidth="9.109375" defaultRowHeight="13.2" x14ac:dyDescent="0.25"/>
  <cols>
    <col min="1" max="1" width="31.33203125" style="12" customWidth="1"/>
    <col min="2" max="2" width="8.33203125" style="13" hidden="1" customWidth="1"/>
    <col min="3" max="5" width="8.33203125" style="13" customWidth="1"/>
    <col min="6" max="6" width="8.33203125" style="13" hidden="1" customWidth="1"/>
    <col min="7" max="9" width="8.6640625" style="13" customWidth="1"/>
    <col min="10" max="10" width="8.6640625" style="62" customWidth="1"/>
    <col min="11" max="11" width="8.6640625" style="12" customWidth="1"/>
    <col min="12" max="12" width="10.33203125" style="62" customWidth="1"/>
    <col min="13" max="13" width="8.6640625" style="12" customWidth="1"/>
    <col min="14" max="16384" width="9.109375" style="12"/>
  </cols>
  <sheetData>
    <row r="1" spans="1:14" ht="15.6" x14ac:dyDescent="0.3">
      <c r="A1" s="203" t="s">
        <v>254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4" ht="15.6" x14ac:dyDescent="0.3">
      <c r="A2" s="203" t="s">
        <v>273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4" ht="13.8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6"/>
      <c r="K3" s="206"/>
      <c r="L3" s="206"/>
      <c r="M3" s="206"/>
    </row>
    <row r="4" spans="1:14" ht="36" customHeight="1" x14ac:dyDescent="0.25">
      <c r="A4" s="1" t="s">
        <v>127</v>
      </c>
      <c r="B4" s="11" t="s">
        <v>141</v>
      </c>
      <c r="C4" s="11" t="s">
        <v>224</v>
      </c>
      <c r="D4" s="11" t="s">
        <v>231</v>
      </c>
      <c r="E4" s="24" t="s">
        <v>255</v>
      </c>
      <c r="F4" s="11" t="s">
        <v>225</v>
      </c>
      <c r="G4" s="11" t="s">
        <v>225</v>
      </c>
      <c r="H4" s="11" t="s">
        <v>232</v>
      </c>
      <c r="I4" s="24" t="s">
        <v>256</v>
      </c>
      <c r="J4" s="63" t="s">
        <v>258</v>
      </c>
      <c r="K4" s="6" t="s">
        <v>259</v>
      </c>
      <c r="L4" s="63" t="s">
        <v>260</v>
      </c>
      <c r="M4" s="6" t="s">
        <v>233</v>
      </c>
      <c r="N4" s="15"/>
    </row>
    <row r="5" spans="1:14" x14ac:dyDescent="0.25">
      <c r="A5" s="21" t="s">
        <v>63</v>
      </c>
      <c r="B5" s="23">
        <f>'All Programs'!B9</f>
        <v>42</v>
      </c>
      <c r="C5" s="23">
        <f>'All Programs'!C9</f>
        <v>11</v>
      </c>
      <c r="D5" s="23">
        <f>'All Programs'!D9</f>
        <v>14</v>
      </c>
      <c r="E5" s="85">
        <f>'All Programs'!E9</f>
        <v>15</v>
      </c>
      <c r="F5" s="115" t="e">
        <f>'All Programs'!#REF!</f>
        <v>#REF!</v>
      </c>
      <c r="G5" s="115">
        <f>'All Programs'!F9</f>
        <v>103</v>
      </c>
      <c r="H5" s="115">
        <f>'All Programs'!G9</f>
        <v>140</v>
      </c>
      <c r="I5" s="112">
        <f>'All Programs'!H9</f>
        <v>130</v>
      </c>
      <c r="J5" s="57">
        <f>(E5-D5)/D5</f>
        <v>7.1428571428571425E-2</v>
      </c>
      <c r="K5" s="41">
        <f>E5-D5</f>
        <v>1</v>
      </c>
      <c r="L5" s="57">
        <f>(I5-H5)/H5</f>
        <v>-7.1428571428571425E-2</v>
      </c>
      <c r="M5" s="109">
        <f>I5-H5</f>
        <v>-10</v>
      </c>
      <c r="N5" s="15"/>
    </row>
    <row r="6" spans="1:14" ht="7.5" customHeight="1" x14ac:dyDescent="0.25">
      <c r="A6" s="21"/>
      <c r="B6" s="17"/>
      <c r="C6" s="17"/>
      <c r="D6" s="17"/>
      <c r="E6" s="90"/>
      <c r="F6" s="116"/>
      <c r="G6" s="116"/>
      <c r="H6" s="116"/>
      <c r="I6" s="105"/>
      <c r="J6" s="18"/>
      <c r="K6" s="19"/>
      <c r="L6" s="18"/>
      <c r="M6" s="162"/>
      <c r="N6" s="15"/>
    </row>
    <row r="7" spans="1:14" x14ac:dyDescent="0.25">
      <c r="A7" s="21" t="s">
        <v>39</v>
      </c>
      <c r="B7" s="23">
        <f>'All Programs'!B17</f>
        <v>21</v>
      </c>
      <c r="C7" s="23">
        <f>'All Programs'!C17</f>
        <v>6</v>
      </c>
      <c r="D7" s="23">
        <f>'All Programs'!D17</f>
        <v>4</v>
      </c>
      <c r="E7" s="85">
        <f>'All Programs'!E17</f>
        <v>1</v>
      </c>
      <c r="F7" s="115" t="e">
        <f>'All Programs'!#REF!</f>
        <v>#REF!</v>
      </c>
      <c r="G7" s="115">
        <f>'All Programs'!F17</f>
        <v>31</v>
      </c>
      <c r="H7" s="115">
        <f>'All Programs'!G17</f>
        <v>7</v>
      </c>
      <c r="I7" s="112">
        <f>'All Programs'!H17</f>
        <v>3</v>
      </c>
      <c r="J7" s="64">
        <f>'All Programs'!I17</f>
        <v>-0.75</v>
      </c>
      <c r="K7" s="42">
        <f>'All Programs'!J17</f>
        <v>-3</v>
      </c>
      <c r="L7" s="64">
        <f>'All Programs'!K17</f>
        <v>-0.5714285714285714</v>
      </c>
      <c r="M7" s="158">
        <f>'All Programs'!L17</f>
        <v>-4</v>
      </c>
      <c r="N7" s="15"/>
    </row>
    <row r="8" spans="1:14" x14ac:dyDescent="0.25">
      <c r="A8" s="126" t="s">
        <v>209</v>
      </c>
      <c r="B8" s="23">
        <f>'All Programs'!B18</f>
        <v>21</v>
      </c>
      <c r="C8" s="23">
        <f>'All Programs'!C18</f>
        <v>6</v>
      </c>
      <c r="D8" s="23">
        <f>'All Programs'!D18</f>
        <v>2</v>
      </c>
      <c r="E8" s="85">
        <f>'All Programs'!E18</f>
        <v>1</v>
      </c>
      <c r="F8" s="115" t="e">
        <f>'All Programs'!#REF!</f>
        <v>#REF!</v>
      </c>
      <c r="G8" s="115">
        <f>'All Programs'!F18</f>
        <v>43</v>
      </c>
      <c r="H8" s="115">
        <f>'All Programs'!G18</f>
        <v>15</v>
      </c>
      <c r="I8" s="112">
        <f>'All Programs'!H18</f>
        <v>3</v>
      </c>
      <c r="J8" s="64">
        <f>'All Programs'!I18</f>
        <v>-0.5</v>
      </c>
      <c r="K8" s="42">
        <f>'All Programs'!J18</f>
        <v>-1</v>
      </c>
      <c r="L8" s="64">
        <f>'All Programs'!K18</f>
        <v>-0.8</v>
      </c>
      <c r="M8" s="158">
        <f>'All Programs'!L18</f>
        <v>-12</v>
      </c>
      <c r="N8" s="15"/>
    </row>
    <row r="9" spans="1:14" x14ac:dyDescent="0.25">
      <c r="A9" s="126" t="s">
        <v>200</v>
      </c>
      <c r="B9" s="23">
        <f>'All Programs'!B19</f>
        <v>21</v>
      </c>
      <c r="C9" s="23">
        <f>'All Programs'!C19</f>
        <v>4</v>
      </c>
      <c r="D9" s="23">
        <f>'All Programs'!D19</f>
        <v>5</v>
      </c>
      <c r="E9" s="85">
        <f>'All Programs'!E19</f>
        <v>2</v>
      </c>
      <c r="F9" s="115" t="e">
        <f>'All Programs'!#REF!</f>
        <v>#REF!</v>
      </c>
      <c r="G9" s="115">
        <f>'All Programs'!F19</f>
        <v>24</v>
      </c>
      <c r="H9" s="115">
        <f>'All Programs'!G19</f>
        <v>33</v>
      </c>
      <c r="I9" s="112">
        <f>'All Programs'!H19</f>
        <v>8</v>
      </c>
      <c r="J9" s="64">
        <f>'All Programs'!I19</f>
        <v>-0.6</v>
      </c>
      <c r="K9" s="42">
        <f>'All Programs'!J19</f>
        <v>-3</v>
      </c>
      <c r="L9" s="64">
        <f>'All Programs'!K19</f>
        <v>-0.75757575757575757</v>
      </c>
      <c r="M9" s="158">
        <f>'All Programs'!L19</f>
        <v>-25</v>
      </c>
      <c r="N9" s="15"/>
    </row>
    <row r="10" spans="1:14" x14ac:dyDescent="0.25">
      <c r="A10" s="133" t="s">
        <v>108</v>
      </c>
      <c r="B10" s="23"/>
      <c r="C10" s="48">
        <f t="shared" ref="C10:I10" si="0">SUM(C7:C9)</f>
        <v>16</v>
      </c>
      <c r="D10" s="48">
        <f t="shared" si="0"/>
        <v>11</v>
      </c>
      <c r="E10" s="41">
        <f t="shared" si="0"/>
        <v>4</v>
      </c>
      <c r="F10" s="108" t="e">
        <f t="shared" si="0"/>
        <v>#REF!</v>
      </c>
      <c r="G10" s="108">
        <f t="shared" si="0"/>
        <v>98</v>
      </c>
      <c r="H10" s="108">
        <f t="shared" si="0"/>
        <v>55</v>
      </c>
      <c r="I10" s="109">
        <f t="shared" si="0"/>
        <v>14</v>
      </c>
      <c r="J10" s="57">
        <f>(E10-D10)/D10</f>
        <v>-0.63636363636363635</v>
      </c>
      <c r="K10" s="41">
        <f>E10-D10</f>
        <v>-7</v>
      </c>
      <c r="L10" s="57">
        <f>(I10-H10)/H10</f>
        <v>-0.74545454545454548</v>
      </c>
      <c r="M10" s="109">
        <f>I10-H10</f>
        <v>-41</v>
      </c>
      <c r="N10" s="15"/>
    </row>
    <row r="11" spans="1:14" ht="7.5" customHeight="1" x14ac:dyDescent="0.25">
      <c r="A11" s="21"/>
      <c r="B11" s="17"/>
      <c r="C11" s="17"/>
      <c r="D11" s="17"/>
      <c r="E11" s="90"/>
      <c r="F11" s="116"/>
      <c r="G11" s="116"/>
      <c r="H11" s="116"/>
      <c r="I11" s="105"/>
      <c r="J11" s="18"/>
      <c r="K11" s="19"/>
      <c r="L11" s="18"/>
      <c r="M11" s="162"/>
      <c r="N11" s="15"/>
    </row>
    <row r="12" spans="1:14" x14ac:dyDescent="0.25">
      <c r="A12" s="21" t="s">
        <v>47</v>
      </c>
      <c r="B12" s="9">
        <f>'All Programs'!B39</f>
        <v>22</v>
      </c>
      <c r="C12" s="9">
        <f>'All Programs'!C39</f>
        <v>6</v>
      </c>
      <c r="D12" s="9">
        <f>'All Programs'!D39</f>
        <v>3</v>
      </c>
      <c r="E12" s="85">
        <f>'All Programs'!E39</f>
        <v>3</v>
      </c>
      <c r="F12" s="111" t="e">
        <f>'All Programs'!#REF!</f>
        <v>#REF!</v>
      </c>
      <c r="G12" s="111">
        <f>'All Programs'!F39</f>
        <v>52</v>
      </c>
      <c r="H12" s="111">
        <f>'All Programs'!G39</f>
        <v>25</v>
      </c>
      <c r="I12" s="112">
        <f>'All Programs'!H39</f>
        <v>24</v>
      </c>
      <c r="J12" s="64">
        <f>'All Programs'!I39</f>
        <v>0</v>
      </c>
      <c r="K12" s="42">
        <f>'All Programs'!J39</f>
        <v>0</v>
      </c>
      <c r="L12" s="64">
        <f>'All Programs'!K39</f>
        <v>-0.04</v>
      </c>
      <c r="M12" s="158">
        <f>'All Programs'!L39</f>
        <v>-1</v>
      </c>
      <c r="N12" s="15"/>
    </row>
    <row r="13" spans="1:14" x14ac:dyDescent="0.25">
      <c r="A13" s="27" t="s">
        <v>131</v>
      </c>
      <c r="B13" s="9">
        <f>'All Programs'!B40</f>
        <v>14</v>
      </c>
      <c r="C13" s="9">
        <f>'All Programs'!C40</f>
        <v>17</v>
      </c>
      <c r="D13" s="9">
        <f>'All Programs'!D40</f>
        <v>13</v>
      </c>
      <c r="E13" s="85">
        <f>'All Programs'!E40</f>
        <v>14</v>
      </c>
      <c r="F13" s="111" t="e">
        <f>'All Programs'!#REF!</f>
        <v>#REF!</v>
      </c>
      <c r="G13" s="111">
        <f>'All Programs'!F40</f>
        <v>121</v>
      </c>
      <c r="H13" s="111">
        <f>'All Programs'!G40</f>
        <v>83</v>
      </c>
      <c r="I13" s="112">
        <f>'All Programs'!H40</f>
        <v>134</v>
      </c>
      <c r="J13" s="64">
        <f>'All Programs'!I40</f>
        <v>7.6923076923076927E-2</v>
      </c>
      <c r="K13" s="42">
        <f>'All Programs'!J40</f>
        <v>1</v>
      </c>
      <c r="L13" s="64">
        <f>'All Programs'!K40</f>
        <v>0.61445783132530118</v>
      </c>
      <c r="M13" s="158">
        <f>'All Programs'!L40</f>
        <v>51</v>
      </c>
      <c r="N13" s="15"/>
    </row>
    <row r="14" spans="1:14" x14ac:dyDescent="0.25">
      <c r="A14" s="27" t="s">
        <v>157</v>
      </c>
      <c r="B14" s="9">
        <f>'All Programs'!B41</f>
        <v>3</v>
      </c>
      <c r="C14" s="9">
        <f>'All Programs'!C41</f>
        <v>3</v>
      </c>
      <c r="D14" s="9">
        <f>'All Programs'!D41</f>
        <v>1</v>
      </c>
      <c r="E14" s="85">
        <f>'All Programs'!E41</f>
        <v>3</v>
      </c>
      <c r="F14" s="111" t="e">
        <f>'All Programs'!#REF!</f>
        <v>#REF!</v>
      </c>
      <c r="G14" s="111">
        <f>'All Programs'!F41</f>
        <v>14</v>
      </c>
      <c r="H14" s="111">
        <f>'All Programs'!G41</f>
        <v>12</v>
      </c>
      <c r="I14" s="112">
        <f>'All Programs'!H41</f>
        <v>25</v>
      </c>
      <c r="J14" s="64">
        <f>'All Programs'!I41</f>
        <v>2</v>
      </c>
      <c r="K14" s="85">
        <f>'All Programs'!J41</f>
        <v>2</v>
      </c>
      <c r="L14" s="64">
        <f>'All Programs'!K41</f>
        <v>1.0833333333333333</v>
      </c>
      <c r="M14" s="112">
        <f>'All Programs'!L41</f>
        <v>13</v>
      </c>
      <c r="N14" s="15"/>
    </row>
    <row r="15" spans="1:14" x14ac:dyDescent="0.25">
      <c r="A15" s="54" t="s">
        <v>119</v>
      </c>
      <c r="B15" s="55">
        <f>'All Programs'!B42</f>
        <v>10</v>
      </c>
      <c r="C15" s="55">
        <f>'All Programs'!C42</f>
        <v>4</v>
      </c>
      <c r="D15" s="55">
        <f>'All Programs'!D42</f>
        <v>3</v>
      </c>
      <c r="E15" s="71">
        <f>'All Programs'!E42</f>
        <v>3</v>
      </c>
      <c r="F15" s="120" t="e">
        <f>'All Programs'!#REF!</f>
        <v>#REF!</v>
      </c>
      <c r="G15" s="120">
        <f>'All Programs'!F42</f>
        <v>25</v>
      </c>
      <c r="H15" s="120">
        <f>'All Programs'!G42</f>
        <v>24</v>
      </c>
      <c r="I15" s="121">
        <f>'All Programs'!H42</f>
        <v>17</v>
      </c>
      <c r="J15" s="70">
        <f>'All Programs'!I42</f>
        <v>0</v>
      </c>
      <c r="K15" s="71">
        <f>'All Programs'!J42</f>
        <v>0</v>
      </c>
      <c r="L15" s="70">
        <f>'All Programs'!K42</f>
        <v>-0.29166666666666669</v>
      </c>
      <c r="M15" s="121">
        <f>'All Programs'!L42</f>
        <v>-7</v>
      </c>
      <c r="N15" s="15"/>
    </row>
    <row r="16" spans="1:14" x14ac:dyDescent="0.25">
      <c r="A16" s="47" t="s">
        <v>109</v>
      </c>
      <c r="B16" s="9">
        <f t="shared" ref="B16:F16" si="1">SUM(B12:B15)</f>
        <v>49</v>
      </c>
      <c r="C16" s="9">
        <f t="shared" si="1"/>
        <v>30</v>
      </c>
      <c r="D16" s="9">
        <f t="shared" si="1"/>
        <v>20</v>
      </c>
      <c r="E16" s="85">
        <f t="shared" si="1"/>
        <v>23</v>
      </c>
      <c r="F16" s="111" t="e">
        <f t="shared" si="1"/>
        <v>#REF!</v>
      </c>
      <c r="G16" s="111">
        <f>SUM(G12:G15)</f>
        <v>212</v>
      </c>
      <c r="H16" s="111">
        <f>SUM(H12:H15)</f>
        <v>144</v>
      </c>
      <c r="I16" s="112">
        <f>SUM(I12:I15)</f>
        <v>200</v>
      </c>
      <c r="J16" s="65">
        <f>(E16-D16)/D16</f>
        <v>0.15</v>
      </c>
      <c r="K16" s="56">
        <f>E16-D16</f>
        <v>3</v>
      </c>
      <c r="L16" s="65">
        <f>(I16-H16)/H16</f>
        <v>0.3888888888888889</v>
      </c>
      <c r="M16" s="107">
        <f>I16-H16</f>
        <v>56</v>
      </c>
      <c r="N16" s="15"/>
    </row>
    <row r="17" spans="1:14" ht="7.5" customHeight="1" x14ac:dyDescent="0.25">
      <c r="A17" s="21"/>
      <c r="B17" s="17"/>
      <c r="C17" s="17"/>
      <c r="D17" s="17"/>
      <c r="E17" s="90"/>
      <c r="F17" s="116"/>
      <c r="G17" s="111"/>
      <c r="H17" s="111"/>
      <c r="I17" s="112"/>
      <c r="J17" s="18"/>
      <c r="K17" s="19"/>
      <c r="L17" s="18"/>
      <c r="M17" s="162"/>
      <c r="N17" s="15"/>
    </row>
    <row r="18" spans="1:14" x14ac:dyDescent="0.25">
      <c r="A18" s="27" t="s">
        <v>132</v>
      </c>
      <c r="B18" s="23">
        <f>'All Programs'!B59</f>
        <v>21</v>
      </c>
      <c r="C18" s="23">
        <f>'All Programs'!C59</f>
        <v>5</v>
      </c>
      <c r="D18" s="23">
        <f>'All Programs'!D59</f>
        <v>4</v>
      </c>
      <c r="E18" s="85">
        <f>'All Programs'!E59</f>
        <v>3</v>
      </c>
      <c r="F18" s="115" t="e">
        <f>'All Programs'!#REF!</f>
        <v>#REF!</v>
      </c>
      <c r="G18" s="115">
        <f>'All Programs'!F59</f>
        <v>26</v>
      </c>
      <c r="H18" s="115">
        <f>'All Programs'!G59</f>
        <v>26</v>
      </c>
      <c r="I18" s="112">
        <f>'All Programs'!H59</f>
        <v>15</v>
      </c>
      <c r="J18" s="64">
        <f>'All Programs'!I59</f>
        <v>-0.25</v>
      </c>
      <c r="K18" s="42">
        <f>'All Programs'!J59</f>
        <v>-1</v>
      </c>
      <c r="L18" s="64">
        <f>'All Programs'!K59</f>
        <v>-0.42307692307692307</v>
      </c>
      <c r="M18" s="158">
        <f>'All Programs'!L59</f>
        <v>-11</v>
      </c>
      <c r="N18" s="15"/>
    </row>
    <row r="19" spans="1:14" x14ac:dyDescent="0.25">
      <c r="A19" s="54" t="s">
        <v>133</v>
      </c>
      <c r="B19" s="23">
        <f>'All Programs'!B60</f>
        <v>20</v>
      </c>
      <c r="C19" s="23">
        <f>'All Programs'!C60</f>
        <v>8</v>
      </c>
      <c r="D19" s="23">
        <f>'All Programs'!D60</f>
        <v>5</v>
      </c>
      <c r="E19" s="85">
        <f>'All Programs'!E60</f>
        <v>6</v>
      </c>
      <c r="F19" s="115" t="e">
        <f>'All Programs'!#REF!</f>
        <v>#REF!</v>
      </c>
      <c r="G19" s="115">
        <f>'All Programs'!F60</f>
        <v>60</v>
      </c>
      <c r="H19" s="115">
        <f>'All Programs'!G60</f>
        <v>26</v>
      </c>
      <c r="I19" s="112">
        <f>'All Programs'!H60</f>
        <v>30</v>
      </c>
      <c r="J19" s="64">
        <f>'All Programs'!I60</f>
        <v>0.2</v>
      </c>
      <c r="K19" s="42">
        <f>'All Programs'!J60</f>
        <v>1</v>
      </c>
      <c r="L19" s="64">
        <f>'All Programs'!K60</f>
        <v>0.15384615384615385</v>
      </c>
      <c r="M19" s="158">
        <f>'All Programs'!L60</f>
        <v>4</v>
      </c>
      <c r="N19" s="15"/>
    </row>
    <row r="20" spans="1:14" x14ac:dyDescent="0.25">
      <c r="A20" s="47" t="s">
        <v>134</v>
      </c>
      <c r="B20" s="48">
        <f t="shared" ref="B20:I20" si="2">SUM(B18:B19)</f>
        <v>41</v>
      </c>
      <c r="C20" s="48">
        <f t="shared" si="2"/>
        <v>13</v>
      </c>
      <c r="D20" s="48">
        <f t="shared" si="2"/>
        <v>9</v>
      </c>
      <c r="E20" s="41">
        <f t="shared" si="2"/>
        <v>9</v>
      </c>
      <c r="F20" s="108" t="e">
        <f t="shared" si="2"/>
        <v>#REF!</v>
      </c>
      <c r="G20" s="108">
        <f t="shared" si="2"/>
        <v>86</v>
      </c>
      <c r="H20" s="108">
        <f t="shared" si="2"/>
        <v>52</v>
      </c>
      <c r="I20" s="109">
        <f t="shared" si="2"/>
        <v>45</v>
      </c>
      <c r="J20" s="57">
        <f>(E20-D20)/D20</f>
        <v>0</v>
      </c>
      <c r="K20" s="41">
        <f>E20-D20</f>
        <v>0</v>
      </c>
      <c r="L20" s="57">
        <f>(I20-H20)/H20</f>
        <v>-0.13461538461538461</v>
      </c>
      <c r="M20" s="109">
        <f>I20-H20</f>
        <v>-7</v>
      </c>
      <c r="N20" s="15"/>
    </row>
    <row r="21" spans="1:14" ht="7.5" customHeight="1" x14ac:dyDescent="0.25">
      <c r="A21" s="47"/>
      <c r="B21" s="9"/>
      <c r="C21" s="9"/>
      <c r="D21" s="9"/>
      <c r="E21" s="85"/>
      <c r="F21" s="111"/>
      <c r="G21" s="111"/>
      <c r="H21" s="111"/>
      <c r="I21" s="112"/>
      <c r="J21" s="64"/>
      <c r="K21" s="85"/>
      <c r="L21" s="64"/>
      <c r="M21" s="112"/>
      <c r="N21" s="15"/>
    </row>
    <row r="22" spans="1:14" x14ac:dyDescent="0.25">
      <c r="A22" s="126" t="s">
        <v>241</v>
      </c>
      <c r="B22" s="9"/>
      <c r="C22" s="23">
        <f>'All Programs'!C75</f>
        <v>0</v>
      </c>
      <c r="D22" s="23">
        <f>'All Programs'!D75</f>
        <v>3</v>
      </c>
      <c r="E22" s="85">
        <f>'All Programs'!E75</f>
        <v>7</v>
      </c>
      <c r="F22" s="115" t="e">
        <f>'All Programs'!#REF!</f>
        <v>#REF!</v>
      </c>
      <c r="G22" s="115">
        <f>'All Programs'!F75</f>
        <v>0</v>
      </c>
      <c r="H22" s="115">
        <f>'All Programs'!G75</f>
        <v>36</v>
      </c>
      <c r="I22" s="112">
        <f>'All Programs'!H75</f>
        <v>78</v>
      </c>
      <c r="J22" s="64">
        <f>'All Programs'!I75</f>
        <v>1.3333333333333333</v>
      </c>
      <c r="K22" s="42">
        <f>'All Programs'!J75</f>
        <v>4</v>
      </c>
      <c r="L22" s="64">
        <f>'All Programs'!K75</f>
        <v>1.1666666666666667</v>
      </c>
      <c r="M22" s="158">
        <f>'All Programs'!L75</f>
        <v>42</v>
      </c>
      <c r="N22" s="15"/>
    </row>
    <row r="23" spans="1:14" ht="7.5" customHeight="1" x14ac:dyDescent="0.25">
      <c r="A23" s="16"/>
      <c r="B23" s="17"/>
      <c r="C23" s="17"/>
      <c r="D23" s="17"/>
      <c r="E23" s="90"/>
      <c r="F23" s="116"/>
      <c r="G23" s="116"/>
      <c r="H23" s="116"/>
      <c r="I23" s="105"/>
      <c r="J23" s="18"/>
      <c r="K23" s="19"/>
      <c r="L23" s="18"/>
      <c r="M23" s="162"/>
      <c r="N23" s="15"/>
    </row>
    <row r="24" spans="1:14" x14ac:dyDescent="0.25">
      <c r="A24" s="21" t="s">
        <v>41</v>
      </c>
      <c r="B24" s="23">
        <f>'All Programs'!B96</f>
        <v>21</v>
      </c>
      <c r="C24" s="23">
        <f>'All Programs'!C96</f>
        <v>1</v>
      </c>
      <c r="D24" s="23">
        <f>'All Programs'!D96</f>
        <v>0</v>
      </c>
      <c r="E24" s="85">
        <f>'All Programs'!E96</f>
        <v>0</v>
      </c>
      <c r="F24" s="115" t="e">
        <f>'All Programs'!#REF!</f>
        <v>#REF!</v>
      </c>
      <c r="G24" s="115">
        <f>'All Programs'!F96</f>
        <v>4</v>
      </c>
      <c r="H24" s="115">
        <f>'All Programs'!G96</f>
        <v>0</v>
      </c>
      <c r="I24" s="112">
        <f>'All Programs'!H96</f>
        <v>0</v>
      </c>
      <c r="J24" s="64" t="str">
        <f>'All Programs'!I96</f>
        <v>--</v>
      </c>
      <c r="K24" s="42">
        <f>'All Programs'!J96</f>
        <v>0</v>
      </c>
      <c r="L24" s="64" t="str">
        <f>'All Programs'!K96</f>
        <v>--</v>
      </c>
      <c r="M24" s="158">
        <f>'All Programs'!L96</f>
        <v>0</v>
      </c>
      <c r="N24" s="15"/>
    </row>
    <row r="25" spans="1:14" ht="7.5" customHeight="1" x14ac:dyDescent="0.25">
      <c r="A25" s="21"/>
      <c r="B25" s="17"/>
      <c r="C25" s="17"/>
      <c r="D25" s="17"/>
      <c r="E25" s="90"/>
      <c r="F25" s="116"/>
      <c r="G25" s="116"/>
      <c r="H25" s="116"/>
      <c r="I25" s="105"/>
      <c r="J25" s="18"/>
      <c r="K25" s="19"/>
      <c r="L25" s="18"/>
      <c r="M25" s="162"/>
      <c r="N25" s="15"/>
    </row>
    <row r="26" spans="1:14" x14ac:dyDescent="0.25">
      <c r="A26" s="21" t="s">
        <v>35</v>
      </c>
      <c r="B26" s="23">
        <f>'All Programs'!B98</f>
        <v>106</v>
      </c>
      <c r="C26" s="23">
        <f>'All Programs'!C98</f>
        <v>146</v>
      </c>
      <c r="D26" s="23">
        <f>'All Programs'!D98</f>
        <v>128</v>
      </c>
      <c r="E26" s="85">
        <f>'All Programs'!E98</f>
        <v>77</v>
      </c>
      <c r="F26" s="115" t="e">
        <f>'All Programs'!#REF!</f>
        <v>#REF!</v>
      </c>
      <c r="G26" s="115">
        <f>'All Programs'!F98</f>
        <v>1457</v>
      </c>
      <c r="H26" s="115">
        <f>'All Programs'!G98</f>
        <v>1234</v>
      </c>
      <c r="I26" s="112">
        <f>'All Programs'!H98</f>
        <v>673</v>
      </c>
      <c r="J26" s="64">
        <f>'All Programs'!I98</f>
        <v>-0.3984375</v>
      </c>
      <c r="K26" s="42">
        <f>'All Programs'!J98</f>
        <v>-51</v>
      </c>
      <c r="L26" s="64">
        <f>'All Programs'!K98</f>
        <v>-0.45461912479740679</v>
      </c>
      <c r="M26" s="158">
        <f>'All Programs'!L98</f>
        <v>-561</v>
      </c>
      <c r="N26" s="15"/>
    </row>
    <row r="27" spans="1:14" x14ac:dyDescent="0.25">
      <c r="A27" s="21" t="s">
        <v>36</v>
      </c>
      <c r="B27" s="9">
        <f>'All Programs'!B99</f>
        <v>106</v>
      </c>
      <c r="C27" s="9">
        <f>'All Programs'!C99</f>
        <v>249</v>
      </c>
      <c r="D27" s="9">
        <f>'All Programs'!D99</f>
        <v>191</v>
      </c>
      <c r="E27" s="85">
        <f>'All Programs'!E99</f>
        <v>185</v>
      </c>
      <c r="F27" s="111" t="e">
        <f>'All Programs'!#REF!</f>
        <v>#REF!</v>
      </c>
      <c r="G27" s="111">
        <f>'All Programs'!F99</f>
        <v>1837</v>
      </c>
      <c r="H27" s="111">
        <f>'All Programs'!G99</f>
        <v>1417</v>
      </c>
      <c r="I27" s="112">
        <f>'All Programs'!H99</f>
        <v>1349</v>
      </c>
      <c r="J27" s="64">
        <f>'All Programs'!I99</f>
        <v>-3.1413612565445025E-2</v>
      </c>
      <c r="K27" s="42">
        <f>'All Programs'!J99</f>
        <v>-6</v>
      </c>
      <c r="L27" s="64">
        <f>'All Programs'!K99</f>
        <v>-4.7988708539167257E-2</v>
      </c>
      <c r="M27" s="158">
        <f>'All Programs'!L99</f>
        <v>-68</v>
      </c>
      <c r="N27" s="15"/>
    </row>
    <row r="28" spans="1:14" x14ac:dyDescent="0.25">
      <c r="A28" s="44" t="s">
        <v>107</v>
      </c>
      <c r="B28" s="45">
        <f t="shared" ref="B28:I28" si="3">SUM(B26:B27)</f>
        <v>212</v>
      </c>
      <c r="C28" s="45">
        <f>SUM(C26:C27)</f>
        <v>395</v>
      </c>
      <c r="D28" s="45">
        <f t="shared" si="3"/>
        <v>319</v>
      </c>
      <c r="E28" s="56">
        <f t="shared" si="3"/>
        <v>262</v>
      </c>
      <c r="F28" s="106" t="e">
        <f t="shared" si="3"/>
        <v>#REF!</v>
      </c>
      <c r="G28" s="106">
        <f t="shared" si="3"/>
        <v>3294</v>
      </c>
      <c r="H28" s="106">
        <f t="shared" si="3"/>
        <v>2651</v>
      </c>
      <c r="I28" s="107">
        <f t="shared" si="3"/>
        <v>2022</v>
      </c>
      <c r="J28" s="65">
        <f>(E28-D28)/D28</f>
        <v>-0.17868338557993729</v>
      </c>
      <c r="K28" s="56">
        <f>E28-D28</f>
        <v>-57</v>
      </c>
      <c r="L28" s="65">
        <f>(I28-H28)/H28</f>
        <v>-0.23726895511127877</v>
      </c>
      <c r="M28" s="107">
        <f>I28-H28</f>
        <v>-629</v>
      </c>
      <c r="N28" s="15"/>
    </row>
    <row r="29" spans="1:14" ht="7.5" customHeight="1" x14ac:dyDescent="0.25">
      <c r="A29" s="44"/>
      <c r="B29" s="9"/>
      <c r="C29" s="9"/>
      <c r="D29" s="9"/>
      <c r="E29" s="85"/>
      <c r="F29" s="111"/>
      <c r="G29" s="111"/>
      <c r="H29" s="111"/>
      <c r="I29" s="112"/>
      <c r="J29" s="64"/>
      <c r="K29" s="85"/>
      <c r="L29" s="64"/>
      <c r="M29" s="112"/>
      <c r="N29" s="15"/>
    </row>
    <row r="30" spans="1:14" x14ac:dyDescent="0.25">
      <c r="A30" s="126" t="s">
        <v>201</v>
      </c>
      <c r="B30" s="9"/>
      <c r="C30" s="23">
        <f>'All Programs'!C106</f>
        <v>17</v>
      </c>
      <c r="D30" s="23">
        <f>'All Programs'!D106</f>
        <v>19</v>
      </c>
      <c r="E30" s="85">
        <f>'All Programs'!E106</f>
        <v>8</v>
      </c>
      <c r="F30" s="115" t="e">
        <f>'All Programs'!#REF!</f>
        <v>#REF!</v>
      </c>
      <c r="G30" s="115">
        <f>'All Programs'!F106</f>
        <v>188</v>
      </c>
      <c r="H30" s="115">
        <f>'All Programs'!G106</f>
        <v>214</v>
      </c>
      <c r="I30" s="112">
        <f>'All Programs'!H106</f>
        <v>69</v>
      </c>
      <c r="J30" s="64">
        <f>'All Programs'!I106</f>
        <v>-0.57894736842105265</v>
      </c>
      <c r="K30" s="42">
        <f>'All Programs'!J106</f>
        <v>-11</v>
      </c>
      <c r="L30" s="64">
        <f>'All Programs'!K106</f>
        <v>-0.67757009345794394</v>
      </c>
      <c r="M30" s="158">
        <f>'All Programs'!L106</f>
        <v>-145</v>
      </c>
      <c r="N30" s="15"/>
    </row>
    <row r="31" spans="1:14" x14ac:dyDescent="0.25">
      <c r="A31" s="126" t="s">
        <v>202</v>
      </c>
      <c r="B31" s="9"/>
      <c r="C31" s="23">
        <f>'All Programs'!C107</f>
        <v>37</v>
      </c>
      <c r="D31" s="23">
        <f>'All Programs'!D107</f>
        <v>39</v>
      </c>
      <c r="E31" s="85">
        <f>'All Programs'!E107</f>
        <v>45</v>
      </c>
      <c r="F31" s="115" t="e">
        <f>'All Programs'!#REF!</f>
        <v>#REF!</v>
      </c>
      <c r="G31" s="115">
        <f>'All Programs'!F107</f>
        <v>256</v>
      </c>
      <c r="H31" s="115">
        <f>'All Programs'!G107</f>
        <v>243</v>
      </c>
      <c r="I31" s="112">
        <f>'All Programs'!H107</f>
        <v>340</v>
      </c>
      <c r="J31" s="64">
        <f>'All Programs'!I107</f>
        <v>0.15384615384615385</v>
      </c>
      <c r="K31" s="42">
        <f>'All Programs'!J107</f>
        <v>6</v>
      </c>
      <c r="L31" s="64">
        <f>'All Programs'!K107</f>
        <v>0.3991769547325103</v>
      </c>
      <c r="M31" s="158">
        <f>'All Programs'!L107</f>
        <v>97</v>
      </c>
      <c r="N31" s="15"/>
    </row>
    <row r="32" spans="1:14" x14ac:dyDescent="0.25">
      <c r="A32" s="159" t="s">
        <v>111</v>
      </c>
      <c r="B32" s="9"/>
      <c r="C32" s="45">
        <f>SUM(C30:C31)</f>
        <v>54</v>
      </c>
      <c r="D32" s="45">
        <f t="shared" ref="D32:I32" si="4">SUM(D30:D31)</f>
        <v>58</v>
      </c>
      <c r="E32" s="56">
        <f t="shared" si="4"/>
        <v>53</v>
      </c>
      <c r="F32" s="106" t="e">
        <f t="shared" si="4"/>
        <v>#REF!</v>
      </c>
      <c r="G32" s="106">
        <f t="shared" si="4"/>
        <v>444</v>
      </c>
      <c r="H32" s="106">
        <f t="shared" si="4"/>
        <v>457</v>
      </c>
      <c r="I32" s="107">
        <f t="shared" si="4"/>
        <v>409</v>
      </c>
      <c r="J32" s="65">
        <f>'All Programs'!I108</f>
        <v>-8.6206896551724144E-2</v>
      </c>
      <c r="K32" s="56">
        <f>E32-D32</f>
        <v>-5</v>
      </c>
      <c r="L32" s="65">
        <f>'All Programs'!K108</f>
        <v>-0.10503282275711159</v>
      </c>
      <c r="M32" s="107">
        <f>I32-H32</f>
        <v>-48</v>
      </c>
      <c r="N32" s="15"/>
    </row>
    <row r="33" spans="1:14" ht="7.5" customHeight="1" x14ac:dyDescent="0.25">
      <c r="A33" s="21"/>
      <c r="B33" s="17"/>
      <c r="C33" s="17"/>
      <c r="D33" s="17"/>
      <c r="E33" s="90"/>
      <c r="F33" s="116"/>
      <c r="G33" s="116"/>
      <c r="H33" s="116"/>
      <c r="I33" s="105"/>
      <c r="J33" s="18"/>
      <c r="K33" s="19"/>
      <c r="L33" s="18"/>
      <c r="M33" s="162"/>
      <c r="N33" s="15"/>
    </row>
    <row r="34" spans="1:14" ht="12.75" customHeight="1" x14ac:dyDescent="0.25">
      <c r="A34" s="126" t="s">
        <v>161</v>
      </c>
      <c r="B34" s="23">
        <f>'All Programs'!B129</f>
        <v>0</v>
      </c>
      <c r="C34" s="23">
        <f>'All Programs'!C129</f>
        <v>0</v>
      </c>
      <c r="D34" s="23">
        <f>'All Programs'!D129</f>
        <v>1</v>
      </c>
      <c r="E34" s="23">
        <f>'All Programs'!E129</f>
        <v>0</v>
      </c>
      <c r="F34" s="130" t="e">
        <f>'All Programs'!#REF!</f>
        <v>#REF!</v>
      </c>
      <c r="G34" s="144">
        <f>'All Programs'!F129</f>
        <v>0</v>
      </c>
      <c r="H34" s="23">
        <f>'All Programs'!G129</f>
        <v>8</v>
      </c>
      <c r="I34" s="85">
        <f>'All Programs'!H129</f>
        <v>0</v>
      </c>
      <c r="J34" s="64" t="str">
        <f>'All Programs'!I129</f>
        <v>--</v>
      </c>
      <c r="K34" s="42">
        <f>'All Programs'!J129</f>
        <v>-1</v>
      </c>
      <c r="L34" s="64" t="str">
        <f>'All Programs'!K129</f>
        <v>--</v>
      </c>
      <c r="M34" s="158">
        <f>'All Programs'!L129</f>
        <v>-8</v>
      </c>
      <c r="N34" s="15"/>
    </row>
    <row r="35" spans="1:14" ht="7.5" customHeight="1" x14ac:dyDescent="0.25">
      <c r="A35" s="21"/>
      <c r="B35" s="17"/>
      <c r="C35" s="17"/>
      <c r="D35" s="17"/>
      <c r="E35" s="90"/>
      <c r="F35" s="116"/>
      <c r="G35" s="116"/>
      <c r="H35" s="116"/>
      <c r="I35" s="105"/>
      <c r="J35" s="18"/>
      <c r="K35" s="84"/>
      <c r="L35" s="18"/>
      <c r="M35" s="122"/>
      <c r="N35" s="15"/>
    </row>
    <row r="36" spans="1:14" x14ac:dyDescent="0.25">
      <c r="A36" s="21" t="s">
        <v>65</v>
      </c>
      <c r="B36" s="23">
        <f>'All Programs'!B147</f>
        <v>1</v>
      </c>
      <c r="C36" s="23">
        <f>'All Programs'!C147</f>
        <v>0</v>
      </c>
      <c r="D36" s="23">
        <f>'All Programs'!D147</f>
        <v>0</v>
      </c>
      <c r="E36" s="85">
        <f>'All Programs'!E147</f>
        <v>0</v>
      </c>
      <c r="F36" s="115" t="e">
        <f>'All Programs'!#REF!</f>
        <v>#REF!</v>
      </c>
      <c r="G36" s="115">
        <f>'All Programs'!F147</f>
        <v>0</v>
      </c>
      <c r="H36" s="115">
        <f>'All Programs'!G147</f>
        <v>0</v>
      </c>
      <c r="I36" s="112">
        <f>'All Programs'!H147</f>
        <v>0</v>
      </c>
      <c r="J36" s="64" t="str">
        <f>'All Programs'!I147</f>
        <v>--</v>
      </c>
      <c r="K36" s="42">
        <f>'All Programs'!J147</f>
        <v>0</v>
      </c>
      <c r="L36" s="64" t="str">
        <f>'All Programs'!K147</f>
        <v>--</v>
      </c>
      <c r="M36" s="158">
        <f>'All Programs'!L147</f>
        <v>0</v>
      </c>
      <c r="N36" s="15"/>
    </row>
    <row r="37" spans="1:14" x14ac:dyDescent="0.25">
      <c r="A37" s="126" t="s">
        <v>263</v>
      </c>
      <c r="B37" s="23"/>
      <c r="C37" s="23">
        <f>'All Programs'!C148</f>
        <v>0</v>
      </c>
      <c r="D37" s="23">
        <f>'All Programs'!D148</f>
        <v>0</v>
      </c>
      <c r="E37" s="85">
        <f>'All Programs'!E148</f>
        <v>1</v>
      </c>
      <c r="F37" s="115" t="e">
        <f>'All Programs'!#REF!</f>
        <v>#REF!</v>
      </c>
      <c r="G37" s="115">
        <f>'All Programs'!F148</f>
        <v>0</v>
      </c>
      <c r="H37" s="115">
        <f>'All Programs'!G148</f>
        <v>0</v>
      </c>
      <c r="I37" s="112">
        <f>'All Programs'!H148</f>
        <v>8</v>
      </c>
      <c r="J37" s="64" t="str">
        <f>'All Programs'!I148</f>
        <v>--</v>
      </c>
      <c r="K37" s="42">
        <f>'All Programs'!J148</f>
        <v>1</v>
      </c>
      <c r="L37" s="64" t="str">
        <f>'All Programs'!K148</f>
        <v>--</v>
      </c>
      <c r="M37" s="158">
        <f>'All Programs'!L148</f>
        <v>8</v>
      </c>
      <c r="N37" s="15"/>
    </row>
    <row r="38" spans="1:14" x14ac:dyDescent="0.25">
      <c r="A38" s="21" t="s">
        <v>64</v>
      </c>
      <c r="B38" s="9">
        <f>'All Programs'!B149</f>
        <v>0</v>
      </c>
      <c r="C38" s="9">
        <f>'All Programs'!C149</f>
        <v>0</v>
      </c>
      <c r="D38" s="9">
        <f>'All Programs'!D149</f>
        <v>0</v>
      </c>
      <c r="E38" s="85">
        <f>'All Programs'!E149</f>
        <v>1</v>
      </c>
      <c r="F38" s="111" t="e">
        <f>'All Programs'!#REF!</f>
        <v>#REF!</v>
      </c>
      <c r="G38" s="111">
        <f>'All Programs'!F149</f>
        <v>0</v>
      </c>
      <c r="H38" s="111">
        <f>'All Programs'!G149</f>
        <v>0</v>
      </c>
      <c r="I38" s="112">
        <f>'All Programs'!H149</f>
        <v>4</v>
      </c>
      <c r="J38" s="64" t="str">
        <f>'All Programs'!I149</f>
        <v>--</v>
      </c>
      <c r="K38" s="42">
        <f>'All Programs'!J149</f>
        <v>1</v>
      </c>
      <c r="L38" s="64" t="str">
        <f>'All Programs'!K149</f>
        <v>--</v>
      </c>
      <c r="M38" s="158">
        <f>'All Programs'!L149</f>
        <v>4</v>
      </c>
      <c r="N38" s="15"/>
    </row>
    <row r="39" spans="1:14" x14ac:dyDescent="0.25">
      <c r="A39" s="47" t="s">
        <v>99</v>
      </c>
      <c r="B39" s="50">
        <f t="shared" ref="B39:I39" si="5">SUM(B36:B38)</f>
        <v>1</v>
      </c>
      <c r="C39" s="48">
        <f t="shared" si="5"/>
        <v>0</v>
      </c>
      <c r="D39" s="48">
        <f t="shared" si="5"/>
        <v>0</v>
      </c>
      <c r="E39" s="41">
        <f t="shared" si="5"/>
        <v>2</v>
      </c>
      <c r="F39" s="108" t="e">
        <f t="shared" si="5"/>
        <v>#REF!</v>
      </c>
      <c r="G39" s="108">
        <f t="shared" si="5"/>
        <v>0</v>
      </c>
      <c r="H39" s="108">
        <f t="shared" si="5"/>
        <v>0</v>
      </c>
      <c r="I39" s="109">
        <f t="shared" si="5"/>
        <v>12</v>
      </c>
      <c r="J39" s="57" t="str">
        <f>'All Programs'!I133</f>
        <v>--</v>
      </c>
      <c r="K39" s="41">
        <f>E39-D39</f>
        <v>2</v>
      </c>
      <c r="L39" s="57" t="str">
        <f>'All Programs'!K133</f>
        <v>--</v>
      </c>
      <c r="M39" s="109">
        <f>I39-H39</f>
        <v>12</v>
      </c>
      <c r="N39" s="15"/>
    </row>
    <row r="40" spans="1:14" ht="7.5" customHeight="1" x14ac:dyDescent="0.25">
      <c r="A40" s="47"/>
      <c r="B40" s="48"/>
      <c r="C40" s="147"/>
      <c r="D40" s="147"/>
      <c r="E40" s="128"/>
      <c r="F40" s="153"/>
      <c r="G40" s="153"/>
      <c r="H40" s="153"/>
      <c r="I40" s="154"/>
      <c r="J40" s="148"/>
      <c r="K40" s="128"/>
      <c r="L40" s="148"/>
      <c r="M40" s="154"/>
      <c r="N40" s="15"/>
    </row>
    <row r="41" spans="1:14" x14ac:dyDescent="0.25">
      <c r="A41" s="2" t="s">
        <v>0</v>
      </c>
      <c r="B41" s="28">
        <f>B5+B7+B24+B28+B39+B16+B20+B34</f>
        <v>387</v>
      </c>
      <c r="C41" s="28">
        <f>C5+C10+C24+C28+C39+C16+C20+C34+C32+C22</f>
        <v>520</v>
      </c>
      <c r="D41" s="28">
        <f>D5+D10+D24+D28+D39+D16+D20+D34+D32+D22</f>
        <v>435</v>
      </c>
      <c r="E41" s="67">
        <f>E5+E10+E24+E28+E39+E16+E20+E34+E32+E22</f>
        <v>375</v>
      </c>
      <c r="F41" s="28" t="e">
        <f>F5+F7+F24+F28+F39+F16+F20+F34</f>
        <v>#REF!</v>
      </c>
      <c r="G41" s="28">
        <f>G5+G10+G24+G28+G39+G16+G20+G34+G32+G22</f>
        <v>4241</v>
      </c>
      <c r="H41" s="28">
        <f>H5+H10+H24+H28+H39+H16+H20+H34+H32+H22</f>
        <v>3543</v>
      </c>
      <c r="I41" s="28">
        <f>I5+I10+I24+I28+I39+I16+I20+I34+I32+I22</f>
        <v>2910</v>
      </c>
      <c r="J41" s="76">
        <f>(E41-D41)/D41</f>
        <v>-0.13793103448275862</v>
      </c>
      <c r="K41" s="30">
        <f>E41-D41</f>
        <v>-60</v>
      </c>
      <c r="L41" s="43">
        <f>(I41-H41)/H41</f>
        <v>-0.17866215071972905</v>
      </c>
      <c r="M41" s="30">
        <f>I41-H41</f>
        <v>-633</v>
      </c>
      <c r="N41" s="15" t="s">
        <v>89</v>
      </c>
    </row>
    <row r="42" spans="1:14" x14ac:dyDescent="0.25">
      <c r="A42" s="21"/>
      <c r="B42" s="17"/>
      <c r="C42" s="17"/>
      <c r="D42" s="17"/>
      <c r="E42" s="87"/>
      <c r="F42" s="17"/>
      <c r="G42" s="17"/>
      <c r="H42" s="17"/>
      <c r="I42" s="87"/>
      <c r="J42" s="5"/>
      <c r="K42" s="7"/>
      <c r="L42" s="18"/>
      <c r="M42" s="25"/>
      <c r="N42" s="15"/>
    </row>
    <row r="43" spans="1:14" x14ac:dyDescent="0.25">
      <c r="A43" s="21" t="s">
        <v>62</v>
      </c>
      <c r="B43" s="23">
        <f>'All Programs'!B166</f>
        <v>171</v>
      </c>
      <c r="C43" s="23">
        <f>'All Programs'!C166</f>
        <v>106</v>
      </c>
      <c r="D43" s="23">
        <f>'All Programs'!D166</f>
        <v>93</v>
      </c>
      <c r="E43" s="85">
        <f>'All Programs'!E166</f>
        <v>84</v>
      </c>
      <c r="F43" s="115" t="e">
        <f>'All Programs'!#REF!</f>
        <v>#REF!</v>
      </c>
      <c r="G43" s="115">
        <f>'All Programs'!F166</f>
        <v>1404</v>
      </c>
      <c r="H43" s="115">
        <f>'All Programs'!G166</f>
        <v>1269</v>
      </c>
      <c r="I43" s="112">
        <f>'All Programs'!H166</f>
        <v>1156</v>
      </c>
      <c r="J43" s="64">
        <f>'All Programs'!I166</f>
        <v>-9.6774193548387094E-2</v>
      </c>
      <c r="K43" s="42">
        <f>'All Programs'!J166</f>
        <v>-9</v>
      </c>
      <c r="L43" s="64">
        <f>'All Programs'!K166</f>
        <v>-8.9046493301812454E-2</v>
      </c>
      <c r="M43" s="158">
        <f>'All Programs'!L166</f>
        <v>-113</v>
      </c>
      <c r="N43" s="15"/>
    </row>
    <row r="44" spans="1:14" x14ac:dyDescent="0.25">
      <c r="A44" s="126" t="s">
        <v>239</v>
      </c>
      <c r="B44" s="23"/>
      <c r="C44" s="23">
        <f>'All Programs'!C167</f>
        <v>0</v>
      </c>
      <c r="D44" s="23">
        <f>'All Programs'!D167</f>
        <v>14</v>
      </c>
      <c r="E44" s="85">
        <f>'All Programs'!E167</f>
        <v>27</v>
      </c>
      <c r="F44" s="115" t="e">
        <f>'All Programs'!#REF!</f>
        <v>#REF!</v>
      </c>
      <c r="G44" s="115">
        <f>'All Programs'!F167</f>
        <v>0</v>
      </c>
      <c r="H44" s="115">
        <f>'All Programs'!G167</f>
        <v>173</v>
      </c>
      <c r="I44" s="112">
        <f>'All Programs'!H167</f>
        <v>285</v>
      </c>
      <c r="J44" s="64">
        <f>'All Programs'!I167</f>
        <v>0.9285714285714286</v>
      </c>
      <c r="K44" s="42">
        <f>'All Programs'!J167</f>
        <v>13</v>
      </c>
      <c r="L44" s="64">
        <f>'All Programs'!K167</f>
        <v>0.64739884393063585</v>
      </c>
      <c r="M44" s="158">
        <f>'All Programs'!L167</f>
        <v>112</v>
      </c>
      <c r="N44" s="15"/>
    </row>
    <row r="45" spans="1:14" x14ac:dyDescent="0.25">
      <c r="A45" s="159" t="s">
        <v>238</v>
      </c>
      <c r="B45" s="48">
        <f t="shared" ref="B45:I45" si="6">SUM(B43:B44)</f>
        <v>171</v>
      </c>
      <c r="C45" s="48">
        <f t="shared" si="6"/>
        <v>106</v>
      </c>
      <c r="D45" s="48">
        <f t="shared" si="6"/>
        <v>107</v>
      </c>
      <c r="E45" s="41">
        <f t="shared" si="6"/>
        <v>111</v>
      </c>
      <c r="F45" s="108" t="e">
        <f t="shared" si="6"/>
        <v>#REF!</v>
      </c>
      <c r="G45" s="108">
        <f t="shared" si="6"/>
        <v>1404</v>
      </c>
      <c r="H45" s="108">
        <f t="shared" si="6"/>
        <v>1442</v>
      </c>
      <c r="I45" s="109">
        <f t="shared" si="6"/>
        <v>1441</v>
      </c>
      <c r="J45" s="57">
        <f>(E45-D45)/D45</f>
        <v>3.7383177570093455E-2</v>
      </c>
      <c r="K45" s="41">
        <f>E45-D45</f>
        <v>4</v>
      </c>
      <c r="L45" s="57">
        <f>(I45-H45)/H45</f>
        <v>-6.9348127600554787E-4</v>
      </c>
      <c r="M45" s="109">
        <f>I45-H45</f>
        <v>-1</v>
      </c>
      <c r="N45" s="15"/>
    </row>
    <row r="46" spans="1:14" ht="7.5" customHeight="1" x14ac:dyDescent="0.25">
      <c r="A46" s="21"/>
      <c r="B46" s="17"/>
      <c r="C46" s="17"/>
      <c r="D46" s="17"/>
      <c r="E46" s="90"/>
      <c r="F46" s="116"/>
      <c r="G46" s="116"/>
      <c r="H46" s="116"/>
      <c r="I46" s="105"/>
      <c r="J46" s="18"/>
      <c r="K46" s="19"/>
      <c r="L46" s="18"/>
      <c r="M46" s="162"/>
      <c r="N46" s="15"/>
    </row>
    <row r="47" spans="1:14" x14ac:dyDescent="0.25">
      <c r="A47" s="21" t="s">
        <v>37</v>
      </c>
      <c r="B47" s="23">
        <f>'All Programs'!B182</f>
        <v>87</v>
      </c>
      <c r="C47" s="23">
        <f>'All Programs'!C182</f>
        <v>35</v>
      </c>
      <c r="D47" s="23">
        <f>'All Programs'!D182</f>
        <v>37</v>
      </c>
      <c r="E47" s="85">
        <f>'All Programs'!E182</f>
        <v>41</v>
      </c>
      <c r="F47" s="115" t="e">
        <f>'All Programs'!#REF!</f>
        <v>#REF!</v>
      </c>
      <c r="G47" s="115">
        <f>'All Programs'!F182</f>
        <v>491</v>
      </c>
      <c r="H47" s="115">
        <f>'All Programs'!G182</f>
        <v>525</v>
      </c>
      <c r="I47" s="112">
        <f>'All Programs'!H182</f>
        <v>599</v>
      </c>
      <c r="J47" s="64">
        <f>'All Programs'!I182</f>
        <v>0.10810810810810811</v>
      </c>
      <c r="K47" s="42">
        <f>'All Programs'!J182</f>
        <v>4</v>
      </c>
      <c r="L47" s="64">
        <f>'All Programs'!K182</f>
        <v>0.14095238095238094</v>
      </c>
      <c r="M47" s="158">
        <f>'All Programs'!L182</f>
        <v>74</v>
      </c>
      <c r="N47" s="15"/>
    </row>
    <row r="48" spans="1:14" x14ac:dyDescent="0.25">
      <c r="A48" s="21" t="s">
        <v>38</v>
      </c>
      <c r="B48" s="9">
        <f>'All Programs'!B183</f>
        <v>58</v>
      </c>
      <c r="C48" s="9">
        <f>'All Programs'!C183</f>
        <v>35</v>
      </c>
      <c r="D48" s="9">
        <f>'All Programs'!D183</f>
        <v>32</v>
      </c>
      <c r="E48" s="85">
        <f>'All Programs'!E183</f>
        <v>27</v>
      </c>
      <c r="F48" s="111" t="e">
        <f>'All Programs'!#REF!</f>
        <v>#REF!</v>
      </c>
      <c r="G48" s="111">
        <f>'All Programs'!F183</f>
        <v>366</v>
      </c>
      <c r="H48" s="111">
        <f>'All Programs'!G183</f>
        <v>341</v>
      </c>
      <c r="I48" s="112">
        <f>'All Programs'!H183</f>
        <v>297</v>
      </c>
      <c r="J48" s="64">
        <f>'All Programs'!I183</f>
        <v>-0.15625</v>
      </c>
      <c r="K48" s="42">
        <f>'All Programs'!J183</f>
        <v>-5</v>
      </c>
      <c r="L48" s="64">
        <f>'All Programs'!K183</f>
        <v>-0.12903225806451613</v>
      </c>
      <c r="M48" s="158">
        <f>'All Programs'!L183</f>
        <v>-44</v>
      </c>
      <c r="N48" s="15"/>
    </row>
    <row r="49" spans="1:14" x14ac:dyDescent="0.25">
      <c r="A49" s="21" t="str">
        <f>'All Programs'!A184</f>
        <v>BA:ENG-Education - UIS</v>
      </c>
      <c r="B49" s="17">
        <f>'All Programs'!B184</f>
        <v>0</v>
      </c>
      <c r="C49" s="17">
        <f>'All Programs'!C184</f>
        <v>2</v>
      </c>
      <c r="D49" s="17">
        <f>'All Programs'!D184</f>
        <v>0</v>
      </c>
      <c r="E49" s="87">
        <f>'All Programs'!E184</f>
        <v>0</v>
      </c>
      <c r="F49" s="116" t="e">
        <f>'All Programs'!#REF!</f>
        <v>#REF!</v>
      </c>
      <c r="G49" s="116">
        <f>'All Programs'!F184</f>
        <v>24</v>
      </c>
      <c r="H49" s="116">
        <f>'All Programs'!G184</f>
        <v>0</v>
      </c>
      <c r="I49" s="122">
        <f>'All Programs'!H184</f>
        <v>0</v>
      </c>
      <c r="J49" s="18" t="str">
        <f>'All Programs'!I184</f>
        <v>--</v>
      </c>
      <c r="K49" s="87">
        <f>'All Programs'!J184</f>
        <v>0</v>
      </c>
      <c r="L49" s="18" t="str">
        <f>'All Programs'!K184</f>
        <v>--</v>
      </c>
      <c r="M49" s="122">
        <f>'All Programs'!L184</f>
        <v>0</v>
      </c>
      <c r="N49" s="15"/>
    </row>
    <row r="50" spans="1:14" x14ac:dyDescent="0.25">
      <c r="A50" s="21" t="str">
        <f>'All Programs'!A185</f>
        <v>BA:ENG-Writing,Rhet.&amp;Lng-UIS</v>
      </c>
      <c r="B50" s="9">
        <f>'All Programs'!B185</f>
        <v>0</v>
      </c>
      <c r="C50" s="9">
        <f>'All Programs'!C185</f>
        <v>5</v>
      </c>
      <c r="D50" s="9">
        <f>'All Programs'!D185</f>
        <v>2</v>
      </c>
      <c r="E50" s="85">
        <f>'All Programs'!E185</f>
        <v>0</v>
      </c>
      <c r="F50" s="111" t="e">
        <f>'All Programs'!#REF!</f>
        <v>#REF!</v>
      </c>
      <c r="G50" s="111">
        <f>'All Programs'!F185</f>
        <v>56</v>
      </c>
      <c r="H50" s="111">
        <f>'All Programs'!G185</f>
        <v>29</v>
      </c>
      <c r="I50" s="112">
        <v>0</v>
      </c>
      <c r="J50" s="64" t="str">
        <f>'All Programs'!I185</f>
        <v>--</v>
      </c>
      <c r="K50" s="90">
        <f>'All Programs'!J185</f>
        <v>-2</v>
      </c>
      <c r="L50" s="64" t="str">
        <f>'All Programs'!K185</f>
        <v>--</v>
      </c>
      <c r="M50" s="112">
        <f>'All Programs'!L185</f>
        <v>-29</v>
      </c>
      <c r="N50" s="15"/>
    </row>
    <row r="51" spans="1:14" x14ac:dyDescent="0.25">
      <c r="A51" s="21" t="str">
        <f>'All Programs'!A186</f>
        <v>BA:ENG-Literary Studies-UIS</v>
      </c>
      <c r="B51" s="9">
        <f>'All Programs'!B186</f>
        <v>0</v>
      </c>
      <c r="C51" s="9">
        <f>'All Programs'!C186</f>
        <v>0</v>
      </c>
      <c r="D51" s="9">
        <f>'All Programs'!D186</f>
        <v>0</v>
      </c>
      <c r="E51" s="85">
        <f>'All Programs'!E186</f>
        <v>0</v>
      </c>
      <c r="F51" s="111" t="e">
        <f>'All Programs'!#REF!</f>
        <v>#REF!</v>
      </c>
      <c r="G51" s="111">
        <f>'All Programs'!F186</f>
        <v>0</v>
      </c>
      <c r="H51" s="111">
        <f>'All Programs'!G186</f>
        <v>0</v>
      </c>
      <c r="I51" s="112">
        <f>'All Programs'!H186</f>
        <v>0</v>
      </c>
      <c r="J51" s="64" t="str">
        <f>'All Programs'!I186</f>
        <v>--</v>
      </c>
      <c r="K51" s="90">
        <f>'All Programs'!J186</f>
        <v>0</v>
      </c>
      <c r="L51" s="64" t="str">
        <f>'All Programs'!K186</f>
        <v>--</v>
      </c>
      <c r="M51" s="112">
        <f>'All Programs'!L186</f>
        <v>0</v>
      </c>
      <c r="N51" s="15"/>
    </row>
    <row r="52" spans="1:14" x14ac:dyDescent="0.25">
      <c r="A52" s="44" t="s">
        <v>108</v>
      </c>
      <c r="B52" s="45">
        <f>SUM(B47:B51)</f>
        <v>145</v>
      </c>
      <c r="C52" s="45">
        <f>SUM(C47:C51)</f>
        <v>77</v>
      </c>
      <c r="D52" s="45">
        <f>SUM(D47:D51)</f>
        <v>71</v>
      </c>
      <c r="E52" s="56">
        <f>SUM(E47:E51)</f>
        <v>68</v>
      </c>
      <c r="F52" s="106" t="e">
        <f t="shared" ref="F52:H52" si="7">SUM(F47:F51)</f>
        <v>#REF!</v>
      </c>
      <c r="G52" s="106">
        <f t="shared" si="7"/>
        <v>937</v>
      </c>
      <c r="H52" s="106">
        <f t="shared" si="7"/>
        <v>895</v>
      </c>
      <c r="I52" s="107">
        <f>SUM(I47:I51)</f>
        <v>896</v>
      </c>
      <c r="J52" s="65">
        <f>(E52-D52)/D52</f>
        <v>-4.2253521126760563E-2</v>
      </c>
      <c r="K52" s="56">
        <f>E52-D52</f>
        <v>-3</v>
      </c>
      <c r="L52" s="65">
        <f>(I52-H52)/H52</f>
        <v>1.1173184357541898E-3</v>
      </c>
      <c r="M52" s="107">
        <f>I52-H52</f>
        <v>1</v>
      </c>
      <c r="N52" s="15"/>
    </row>
    <row r="53" spans="1:14" ht="7.5" customHeight="1" x14ac:dyDescent="0.25">
      <c r="A53" s="21"/>
      <c r="B53" s="17"/>
      <c r="C53" s="17"/>
      <c r="D53" s="17"/>
      <c r="E53" s="90"/>
      <c r="F53" s="116"/>
      <c r="G53" s="116"/>
      <c r="H53" s="116"/>
      <c r="I53" s="105"/>
      <c r="J53" s="18"/>
      <c r="K53" s="19"/>
      <c r="L53" s="18"/>
      <c r="M53" s="162"/>
      <c r="N53" s="15"/>
    </row>
    <row r="54" spans="1:14" x14ac:dyDescent="0.25">
      <c r="A54" s="21" t="s">
        <v>45</v>
      </c>
      <c r="B54" s="23">
        <f>'All Programs'!B191</f>
        <v>115</v>
      </c>
      <c r="C54" s="23">
        <f>'All Programs'!C191</f>
        <v>44</v>
      </c>
      <c r="D54" s="23">
        <f>'All Programs'!D191</f>
        <v>46</v>
      </c>
      <c r="E54" s="85">
        <f>'All Programs'!E191</f>
        <v>45</v>
      </c>
      <c r="F54" s="115" t="e">
        <f>'All Programs'!#REF!</f>
        <v>#REF!</v>
      </c>
      <c r="G54" s="115">
        <f>'All Programs'!F191</f>
        <v>576</v>
      </c>
      <c r="H54" s="115">
        <f>'All Programs'!G191</f>
        <v>599</v>
      </c>
      <c r="I54" s="112">
        <f>'All Programs'!H191</f>
        <v>612</v>
      </c>
      <c r="J54" s="64">
        <f>'All Programs'!I191</f>
        <v>-2.1739130434782608E-2</v>
      </c>
      <c r="K54" s="42">
        <f>'All Programs'!J191</f>
        <v>-1</v>
      </c>
      <c r="L54" s="64">
        <f>'All Programs'!K191</f>
        <v>2.1702838063439065E-2</v>
      </c>
      <c r="M54" s="158">
        <f>'All Programs'!L191</f>
        <v>13</v>
      </c>
      <c r="N54" s="15"/>
    </row>
    <row r="55" spans="1:14" x14ac:dyDescent="0.25">
      <c r="A55" s="21" t="s">
        <v>46</v>
      </c>
      <c r="B55" s="9">
        <f>'All Programs'!B192</f>
        <v>38</v>
      </c>
      <c r="C55" s="9">
        <f>'All Programs'!C192</f>
        <v>37</v>
      </c>
      <c r="D55" s="9">
        <f>'All Programs'!D192</f>
        <v>32</v>
      </c>
      <c r="E55" s="85">
        <f>'All Programs'!E192</f>
        <v>42</v>
      </c>
      <c r="F55" s="111" t="e">
        <f>'All Programs'!#REF!</f>
        <v>#REF!</v>
      </c>
      <c r="G55" s="111">
        <f>'All Programs'!F192</f>
        <v>312</v>
      </c>
      <c r="H55" s="111">
        <f>'All Programs'!G192</f>
        <v>309</v>
      </c>
      <c r="I55" s="112">
        <f>'All Programs'!H192</f>
        <v>411</v>
      </c>
      <c r="J55" s="64">
        <f>'All Programs'!I192</f>
        <v>0.3125</v>
      </c>
      <c r="K55" s="42">
        <f>'All Programs'!J192</f>
        <v>10</v>
      </c>
      <c r="L55" s="64">
        <f>'All Programs'!K192</f>
        <v>0.3300970873786408</v>
      </c>
      <c r="M55" s="158">
        <f>'All Programs'!L192</f>
        <v>102</v>
      </c>
      <c r="N55" s="15"/>
    </row>
    <row r="56" spans="1:14" x14ac:dyDescent="0.25">
      <c r="A56" s="47" t="s">
        <v>109</v>
      </c>
      <c r="B56" s="48">
        <f t="shared" ref="B56:I56" si="8">SUM(B54:B55)</f>
        <v>153</v>
      </c>
      <c r="C56" s="48">
        <f t="shared" si="8"/>
        <v>81</v>
      </c>
      <c r="D56" s="48">
        <f t="shared" si="8"/>
        <v>78</v>
      </c>
      <c r="E56" s="41">
        <f t="shared" si="8"/>
        <v>87</v>
      </c>
      <c r="F56" s="108" t="e">
        <f t="shared" si="8"/>
        <v>#REF!</v>
      </c>
      <c r="G56" s="108">
        <f t="shared" si="8"/>
        <v>888</v>
      </c>
      <c r="H56" s="108">
        <f t="shared" si="8"/>
        <v>908</v>
      </c>
      <c r="I56" s="109">
        <f t="shared" si="8"/>
        <v>1023</v>
      </c>
      <c r="J56" s="57">
        <f>(E56-D56)/D56</f>
        <v>0.11538461538461539</v>
      </c>
      <c r="K56" s="41">
        <f>E56-D56</f>
        <v>9</v>
      </c>
      <c r="L56" s="57">
        <f>(I56-H56)/H56</f>
        <v>0.12665198237885464</v>
      </c>
      <c r="M56" s="109">
        <f>I56-H56</f>
        <v>115</v>
      </c>
      <c r="N56" s="15"/>
    </row>
    <row r="57" spans="1:14" ht="7.5" customHeight="1" x14ac:dyDescent="0.25">
      <c r="A57" s="21"/>
      <c r="B57" s="17"/>
      <c r="C57" s="17"/>
      <c r="D57" s="17"/>
      <c r="E57" s="90"/>
      <c r="F57" s="116"/>
      <c r="G57" s="116"/>
      <c r="H57" s="116"/>
      <c r="I57" s="105"/>
      <c r="J57" s="18"/>
      <c r="K57" s="19"/>
      <c r="L57" s="18"/>
      <c r="M57" s="162"/>
      <c r="N57" s="15"/>
    </row>
    <row r="58" spans="1:14" x14ac:dyDescent="0.25">
      <c r="A58" s="21" t="s">
        <v>48</v>
      </c>
      <c r="B58" s="23">
        <f>'All Programs'!B200</f>
        <v>57</v>
      </c>
      <c r="C58" s="23">
        <f>'All Programs'!C200</f>
        <v>23</v>
      </c>
      <c r="D58" s="23">
        <f>'All Programs'!D200</f>
        <v>25</v>
      </c>
      <c r="E58" s="85">
        <f>'All Programs'!E200</f>
        <v>19</v>
      </c>
      <c r="F58" s="115" t="e">
        <f>'All Programs'!#REF!</f>
        <v>#REF!</v>
      </c>
      <c r="G58" s="115">
        <f>'All Programs'!F200</f>
        <v>262</v>
      </c>
      <c r="H58" s="115">
        <f>'All Programs'!G200</f>
        <v>279</v>
      </c>
      <c r="I58" s="112">
        <f>'All Programs'!H200</f>
        <v>242</v>
      </c>
      <c r="J58" s="64">
        <f>'All Programs'!I200</f>
        <v>-0.24</v>
      </c>
      <c r="K58" s="42">
        <f>'All Programs'!J200</f>
        <v>-6</v>
      </c>
      <c r="L58" s="64">
        <f>'All Programs'!K200</f>
        <v>-0.13261648745519714</v>
      </c>
      <c r="M58" s="158">
        <f>'All Programs'!L200</f>
        <v>-37</v>
      </c>
      <c r="N58" s="15"/>
    </row>
    <row r="59" spans="1:14" x14ac:dyDescent="0.25">
      <c r="A59" s="21" t="s">
        <v>49</v>
      </c>
      <c r="B59" s="9">
        <f>'All Programs'!B201</f>
        <v>111</v>
      </c>
      <c r="C59" s="9">
        <f>'All Programs'!C201</f>
        <v>39</v>
      </c>
      <c r="D59" s="9">
        <f>'All Programs'!D201</f>
        <v>29</v>
      </c>
      <c r="E59" s="85">
        <f>'All Programs'!E201</f>
        <v>33</v>
      </c>
      <c r="F59" s="111" t="e">
        <f>'All Programs'!#REF!</f>
        <v>#REF!</v>
      </c>
      <c r="G59" s="111">
        <f>'All Programs'!F201</f>
        <v>322</v>
      </c>
      <c r="H59" s="111">
        <f>'All Programs'!G201</f>
        <v>228</v>
      </c>
      <c r="I59" s="112">
        <f>'All Programs'!H201</f>
        <v>326</v>
      </c>
      <c r="J59" s="64">
        <f>'All Programs'!I201</f>
        <v>0.13793103448275862</v>
      </c>
      <c r="K59" s="42">
        <f>'All Programs'!J201</f>
        <v>4</v>
      </c>
      <c r="L59" s="64">
        <f>'All Programs'!K201</f>
        <v>0.42982456140350878</v>
      </c>
      <c r="M59" s="158">
        <f>'All Programs'!L201</f>
        <v>98</v>
      </c>
      <c r="N59" s="15"/>
    </row>
    <row r="60" spans="1:14" x14ac:dyDescent="0.25">
      <c r="A60" s="47" t="s">
        <v>110</v>
      </c>
      <c r="B60" s="48">
        <f t="shared" ref="B60:I60" si="9">SUM(B58:B59)</f>
        <v>168</v>
      </c>
      <c r="C60" s="48">
        <f t="shared" si="9"/>
        <v>62</v>
      </c>
      <c r="D60" s="48">
        <f t="shared" si="9"/>
        <v>54</v>
      </c>
      <c r="E60" s="41">
        <f t="shared" si="9"/>
        <v>52</v>
      </c>
      <c r="F60" s="108" t="e">
        <f t="shared" si="9"/>
        <v>#REF!</v>
      </c>
      <c r="G60" s="108">
        <f t="shared" si="9"/>
        <v>584</v>
      </c>
      <c r="H60" s="108">
        <f t="shared" si="9"/>
        <v>507</v>
      </c>
      <c r="I60" s="109">
        <f t="shared" si="9"/>
        <v>568</v>
      </c>
      <c r="J60" s="57">
        <f>(E60-D60)/D60</f>
        <v>-3.7037037037037035E-2</v>
      </c>
      <c r="K60" s="41">
        <f>E60-D60</f>
        <v>-2</v>
      </c>
      <c r="L60" s="57">
        <f>(I60-H60)/H60</f>
        <v>0.1203155818540434</v>
      </c>
      <c r="M60" s="109">
        <f>I60-H60</f>
        <v>61</v>
      </c>
      <c r="N60" s="15"/>
    </row>
    <row r="61" spans="1:14" ht="7.5" customHeight="1" x14ac:dyDescent="0.25">
      <c r="A61" s="21"/>
      <c r="B61" s="17"/>
      <c r="C61" s="17"/>
      <c r="D61" s="17"/>
      <c r="E61" s="90"/>
      <c r="F61" s="116"/>
      <c r="G61" s="116"/>
      <c r="H61" s="116"/>
      <c r="I61" s="105"/>
      <c r="J61" s="18"/>
      <c r="K61" s="19"/>
      <c r="L61" s="18"/>
      <c r="M61" s="162"/>
      <c r="N61" s="15"/>
    </row>
    <row r="62" spans="1:14" x14ac:dyDescent="0.25">
      <c r="A62" s="21" t="s">
        <v>57</v>
      </c>
      <c r="B62" s="23">
        <f>'All Programs'!B206</f>
        <v>30</v>
      </c>
      <c r="C62" s="23">
        <f>'All Programs'!C206</f>
        <v>16</v>
      </c>
      <c r="D62" s="23">
        <f>'All Programs'!D206</f>
        <v>17</v>
      </c>
      <c r="E62" s="85">
        <f>'All Programs'!E206</f>
        <v>16</v>
      </c>
      <c r="F62" s="115" t="e">
        <f>'All Programs'!#REF!</f>
        <v>#REF!</v>
      </c>
      <c r="G62" s="115">
        <f>'All Programs'!F206</f>
        <v>199</v>
      </c>
      <c r="H62" s="115">
        <f>'All Programs'!G206</f>
        <v>217</v>
      </c>
      <c r="I62" s="112">
        <f>'All Programs'!H206</f>
        <v>245</v>
      </c>
      <c r="J62" s="64">
        <f>'All Programs'!I206</f>
        <v>-5.8823529411764705E-2</v>
      </c>
      <c r="K62" s="42">
        <f>'All Programs'!J206</f>
        <v>-1</v>
      </c>
      <c r="L62" s="64">
        <f>'All Programs'!K206</f>
        <v>0.12903225806451613</v>
      </c>
      <c r="M62" s="158">
        <f>'All Programs'!L206</f>
        <v>28</v>
      </c>
      <c r="N62" s="15"/>
    </row>
    <row r="63" spans="1:14" x14ac:dyDescent="0.25">
      <c r="A63" s="21" t="s">
        <v>58</v>
      </c>
      <c r="B63" s="9">
        <f>'All Programs'!B207</f>
        <v>107</v>
      </c>
      <c r="C63" s="9">
        <f>'All Programs'!C207</f>
        <v>68</v>
      </c>
      <c r="D63" s="9">
        <f>'All Programs'!D207</f>
        <v>52</v>
      </c>
      <c r="E63" s="85">
        <f>'All Programs'!E207</f>
        <v>49</v>
      </c>
      <c r="F63" s="111" t="e">
        <f>'All Programs'!#REF!</f>
        <v>#REF!</v>
      </c>
      <c r="G63" s="111">
        <f>'All Programs'!F207</f>
        <v>514</v>
      </c>
      <c r="H63" s="111">
        <f>'All Programs'!G207</f>
        <v>396</v>
      </c>
      <c r="I63" s="112">
        <f>'All Programs'!H207</f>
        <v>387</v>
      </c>
      <c r="J63" s="64">
        <f>'All Programs'!I207</f>
        <v>-5.7692307692307696E-2</v>
      </c>
      <c r="K63" s="42">
        <f>'All Programs'!J207</f>
        <v>-3</v>
      </c>
      <c r="L63" s="64">
        <f>'All Programs'!K207</f>
        <v>-2.2727272727272728E-2</v>
      </c>
      <c r="M63" s="158">
        <f>'All Programs'!L207</f>
        <v>-9</v>
      </c>
      <c r="N63" s="15"/>
    </row>
    <row r="64" spans="1:14" x14ac:dyDescent="0.25">
      <c r="A64" s="47" t="s">
        <v>111</v>
      </c>
      <c r="B64" s="48">
        <f t="shared" ref="B64:I64" si="10">SUM(B62:B63)</f>
        <v>137</v>
      </c>
      <c r="C64" s="48">
        <f t="shared" si="10"/>
        <v>84</v>
      </c>
      <c r="D64" s="48">
        <f t="shared" si="10"/>
        <v>69</v>
      </c>
      <c r="E64" s="41">
        <f t="shared" si="10"/>
        <v>65</v>
      </c>
      <c r="F64" s="108" t="e">
        <f t="shared" si="10"/>
        <v>#REF!</v>
      </c>
      <c r="G64" s="108">
        <f t="shared" si="10"/>
        <v>713</v>
      </c>
      <c r="H64" s="108">
        <f t="shared" si="10"/>
        <v>613</v>
      </c>
      <c r="I64" s="109">
        <f t="shared" si="10"/>
        <v>632</v>
      </c>
      <c r="J64" s="57">
        <f>(E64-D64)/D64</f>
        <v>-5.7971014492753624E-2</v>
      </c>
      <c r="K64" s="41">
        <f>E64-D64</f>
        <v>-4</v>
      </c>
      <c r="L64" s="57">
        <f>(I64-H64)/H64</f>
        <v>3.0995106035889071E-2</v>
      </c>
      <c r="M64" s="109">
        <f>I64-H64</f>
        <v>19</v>
      </c>
      <c r="N64" s="15"/>
    </row>
    <row r="65" spans="1:14" ht="7.5" customHeight="1" x14ac:dyDescent="0.25">
      <c r="A65" s="21"/>
      <c r="B65" s="17"/>
      <c r="C65" s="17"/>
      <c r="D65" s="17"/>
      <c r="E65" s="90"/>
      <c r="F65" s="116"/>
      <c r="G65" s="116"/>
      <c r="H65" s="116"/>
      <c r="I65" s="105"/>
      <c r="J65" s="18"/>
      <c r="K65" s="19"/>
      <c r="L65" s="18"/>
      <c r="M65" s="162"/>
      <c r="N65" s="15"/>
    </row>
    <row r="66" spans="1:14" x14ac:dyDescent="0.25">
      <c r="A66" s="21" t="s">
        <v>42</v>
      </c>
      <c r="B66" s="23">
        <f>'All Programs'!B210</f>
        <v>7</v>
      </c>
      <c r="C66" s="23">
        <f>'All Programs'!C210</f>
        <v>5</v>
      </c>
      <c r="D66" s="23">
        <f>'All Programs'!D210</f>
        <v>7</v>
      </c>
      <c r="E66" s="85">
        <f>'All Programs'!E210</f>
        <v>4</v>
      </c>
      <c r="F66" s="115" t="e">
        <f>'All Programs'!#REF!</f>
        <v>#REF!</v>
      </c>
      <c r="G66" s="115">
        <f>'All Programs'!F210</f>
        <v>73</v>
      </c>
      <c r="H66" s="115">
        <f>'All Programs'!G210</f>
        <v>99</v>
      </c>
      <c r="I66" s="112">
        <f>'All Programs'!H210</f>
        <v>61</v>
      </c>
      <c r="J66" s="64">
        <f>'All Programs'!I210</f>
        <v>-0.42857142857142855</v>
      </c>
      <c r="K66" s="42">
        <f>'All Programs'!J210</f>
        <v>-3</v>
      </c>
      <c r="L66" s="64">
        <f>'All Programs'!K210</f>
        <v>-0.38383838383838381</v>
      </c>
      <c r="M66" s="158">
        <f>'All Programs'!L210</f>
        <v>-38</v>
      </c>
      <c r="N66" s="15"/>
    </row>
    <row r="67" spans="1:14" x14ac:dyDescent="0.25">
      <c r="A67" s="21" t="s">
        <v>43</v>
      </c>
      <c r="B67" s="9">
        <f>'All Programs'!B211</f>
        <v>24</v>
      </c>
      <c r="C67" s="9">
        <f>'All Programs'!C211</f>
        <v>17</v>
      </c>
      <c r="D67" s="9">
        <f>'All Programs'!D211</f>
        <v>15</v>
      </c>
      <c r="E67" s="85">
        <f>'All Programs'!E211</f>
        <v>16</v>
      </c>
      <c r="F67" s="111" t="e">
        <f>'All Programs'!#REF!</f>
        <v>#REF!</v>
      </c>
      <c r="G67" s="111">
        <f>'All Programs'!F211</f>
        <v>163</v>
      </c>
      <c r="H67" s="111">
        <f>'All Programs'!G211</f>
        <v>152</v>
      </c>
      <c r="I67" s="112">
        <f>'All Programs'!H211</f>
        <v>143</v>
      </c>
      <c r="J67" s="64">
        <f>'All Programs'!I211</f>
        <v>6.6666666666666666E-2</v>
      </c>
      <c r="K67" s="42">
        <f>'All Programs'!J211</f>
        <v>1</v>
      </c>
      <c r="L67" s="64">
        <f>'All Programs'!K211</f>
        <v>-5.921052631578947E-2</v>
      </c>
      <c r="M67" s="158">
        <f>'All Programs'!L211</f>
        <v>-9</v>
      </c>
      <c r="N67" s="15"/>
    </row>
    <row r="68" spans="1:14" x14ac:dyDescent="0.25">
      <c r="A68" s="47" t="s">
        <v>112</v>
      </c>
      <c r="B68" s="48">
        <f t="shared" ref="B68:I68" si="11">SUM(B66:B67)</f>
        <v>31</v>
      </c>
      <c r="C68" s="48">
        <f t="shared" si="11"/>
        <v>22</v>
      </c>
      <c r="D68" s="48">
        <f t="shared" si="11"/>
        <v>22</v>
      </c>
      <c r="E68" s="41">
        <f t="shared" si="11"/>
        <v>20</v>
      </c>
      <c r="F68" s="108" t="e">
        <f t="shared" si="11"/>
        <v>#REF!</v>
      </c>
      <c r="G68" s="108">
        <f t="shared" si="11"/>
        <v>236</v>
      </c>
      <c r="H68" s="108">
        <f t="shared" si="11"/>
        <v>251</v>
      </c>
      <c r="I68" s="109">
        <f t="shared" si="11"/>
        <v>204</v>
      </c>
      <c r="J68" s="57">
        <f>(E68-D68)/D68</f>
        <v>-9.0909090909090912E-2</v>
      </c>
      <c r="K68" s="41">
        <f>E68-D68</f>
        <v>-2</v>
      </c>
      <c r="L68" s="57">
        <f>(I68-H68)/H68</f>
        <v>-0.18725099601593626</v>
      </c>
      <c r="M68" s="109">
        <f>I68-H68</f>
        <v>-47</v>
      </c>
      <c r="N68" s="15"/>
    </row>
    <row r="69" spans="1:14" ht="7.5" customHeight="1" x14ac:dyDescent="0.25">
      <c r="A69" s="21"/>
      <c r="B69" s="17"/>
      <c r="C69" s="17"/>
      <c r="D69" s="17"/>
      <c r="E69" s="90"/>
      <c r="F69" s="116"/>
      <c r="G69" s="116"/>
      <c r="H69" s="116"/>
      <c r="I69" s="105"/>
      <c r="J69" s="18"/>
      <c r="K69" s="19"/>
      <c r="L69" s="18"/>
      <c r="M69" s="162"/>
      <c r="N69" s="15"/>
    </row>
    <row r="70" spans="1:14" x14ac:dyDescent="0.25">
      <c r="A70" s="21" t="s">
        <v>50</v>
      </c>
      <c r="B70" s="23">
        <f>'All Programs'!B225</f>
        <v>138</v>
      </c>
      <c r="C70" s="23">
        <f>'All Programs'!C225</f>
        <v>89</v>
      </c>
      <c r="D70" s="23">
        <f>'All Programs'!D225</f>
        <v>81</v>
      </c>
      <c r="E70" s="85">
        <f>'All Programs'!E225</f>
        <v>76</v>
      </c>
      <c r="F70" s="115" t="e">
        <f>'All Programs'!#REF!</f>
        <v>#REF!</v>
      </c>
      <c r="G70" s="115">
        <f>'All Programs'!F225</f>
        <v>1187</v>
      </c>
      <c r="H70" s="115">
        <f>'All Programs'!G225</f>
        <v>1114</v>
      </c>
      <c r="I70" s="112">
        <f>'All Programs'!H225</f>
        <v>1018</v>
      </c>
      <c r="J70" s="64">
        <f>'All Programs'!I225</f>
        <v>-6.1728395061728392E-2</v>
      </c>
      <c r="K70" s="42">
        <f>'All Programs'!J225</f>
        <v>-5</v>
      </c>
      <c r="L70" s="64">
        <f>'All Programs'!K225</f>
        <v>-8.6175942549371637E-2</v>
      </c>
      <c r="M70" s="158">
        <f>'All Programs'!L225</f>
        <v>-96</v>
      </c>
      <c r="N70" s="15"/>
    </row>
    <row r="71" spans="1:14" x14ac:dyDescent="0.25">
      <c r="A71" s="16" t="s">
        <v>51</v>
      </c>
      <c r="B71" s="9">
        <f>'All Programs'!B226</f>
        <v>60</v>
      </c>
      <c r="C71" s="9">
        <f>'All Programs'!C226</f>
        <v>37</v>
      </c>
      <c r="D71" s="9">
        <f>'All Programs'!D226</f>
        <v>40</v>
      </c>
      <c r="E71" s="85">
        <f>'All Programs'!E226</f>
        <v>27</v>
      </c>
      <c r="F71" s="111" t="e">
        <f>'All Programs'!#REF!</f>
        <v>#REF!</v>
      </c>
      <c r="G71" s="111">
        <f>'All Programs'!F226</f>
        <v>515</v>
      </c>
      <c r="H71" s="111">
        <f>'All Programs'!G226</f>
        <v>554</v>
      </c>
      <c r="I71" s="112">
        <f>'All Programs'!H226</f>
        <v>367</v>
      </c>
      <c r="J71" s="64">
        <f>'All Programs'!I226</f>
        <v>-0.32500000000000001</v>
      </c>
      <c r="K71" s="42">
        <f>'All Programs'!J226</f>
        <v>-13</v>
      </c>
      <c r="L71" s="64">
        <f>'All Programs'!K226</f>
        <v>-0.33754512635379064</v>
      </c>
      <c r="M71" s="158">
        <f>'All Programs'!L226</f>
        <v>-187</v>
      </c>
      <c r="N71" s="15"/>
    </row>
    <row r="72" spans="1:14" x14ac:dyDescent="0.25">
      <c r="A72" s="16" t="s">
        <v>52</v>
      </c>
      <c r="B72" s="9">
        <f>'All Programs'!B227</f>
        <v>9</v>
      </c>
      <c r="C72" s="9">
        <f>'All Programs'!C227</f>
        <v>5</v>
      </c>
      <c r="D72" s="9">
        <f>'All Programs'!D227</f>
        <v>5</v>
      </c>
      <c r="E72" s="85">
        <f>'All Programs'!E227</f>
        <v>7</v>
      </c>
      <c r="F72" s="111" t="e">
        <f>'All Programs'!#REF!</f>
        <v>#REF!</v>
      </c>
      <c r="G72" s="111">
        <f>'All Programs'!F227</f>
        <v>56</v>
      </c>
      <c r="H72" s="111">
        <f>'All Programs'!G227</f>
        <v>69</v>
      </c>
      <c r="I72" s="112">
        <f>'All Programs'!H227</f>
        <v>93</v>
      </c>
      <c r="J72" s="64">
        <f>'All Programs'!I227</f>
        <v>0.4</v>
      </c>
      <c r="K72" s="42">
        <f>'All Programs'!J227</f>
        <v>2</v>
      </c>
      <c r="L72" s="64">
        <f>'All Programs'!K227</f>
        <v>0.34782608695652173</v>
      </c>
      <c r="M72" s="158">
        <f>'All Programs'!L227</f>
        <v>24</v>
      </c>
      <c r="N72" s="15"/>
    </row>
    <row r="73" spans="1:14" x14ac:dyDescent="0.25">
      <c r="A73" s="16" t="s">
        <v>53</v>
      </c>
      <c r="B73" s="9">
        <f>'All Programs'!B228</f>
        <v>54</v>
      </c>
      <c r="C73" s="9">
        <f>'All Programs'!C228</f>
        <v>4</v>
      </c>
      <c r="D73" s="9">
        <f>'All Programs'!D228</f>
        <v>6</v>
      </c>
      <c r="E73" s="85">
        <f>'All Programs'!E228</f>
        <v>10</v>
      </c>
      <c r="F73" s="111" t="e">
        <f>'All Programs'!#REF!</f>
        <v>#REF!</v>
      </c>
      <c r="G73" s="111">
        <f>'All Programs'!F228</f>
        <v>57</v>
      </c>
      <c r="H73" s="111">
        <f>'All Programs'!G228</f>
        <v>94</v>
      </c>
      <c r="I73" s="112">
        <f>'All Programs'!H228</f>
        <v>153</v>
      </c>
      <c r="J73" s="64">
        <f>'All Programs'!I228</f>
        <v>0.66666666666666663</v>
      </c>
      <c r="K73" s="42">
        <f>'All Programs'!J228</f>
        <v>4</v>
      </c>
      <c r="L73" s="64">
        <f>'All Programs'!K228</f>
        <v>0.62765957446808507</v>
      </c>
      <c r="M73" s="158">
        <f>'All Programs'!L228</f>
        <v>59</v>
      </c>
      <c r="N73" s="15"/>
    </row>
    <row r="74" spans="1:14" x14ac:dyDescent="0.25">
      <c r="A74" s="16" t="s">
        <v>54</v>
      </c>
      <c r="B74" s="9">
        <f>'All Programs'!B229</f>
        <v>6</v>
      </c>
      <c r="C74" s="9">
        <f>'All Programs'!C229</f>
        <v>1</v>
      </c>
      <c r="D74" s="9">
        <f>'All Programs'!D229</f>
        <v>3</v>
      </c>
      <c r="E74" s="85">
        <f>'All Programs'!E229</f>
        <v>4</v>
      </c>
      <c r="F74" s="111" t="e">
        <f>'All Programs'!#REF!</f>
        <v>#REF!</v>
      </c>
      <c r="G74" s="111">
        <f>'All Programs'!F229</f>
        <v>16</v>
      </c>
      <c r="H74" s="111">
        <f>'All Programs'!G229</f>
        <v>41</v>
      </c>
      <c r="I74" s="112">
        <f>'All Programs'!H229</f>
        <v>55</v>
      </c>
      <c r="J74" s="64">
        <f>'All Programs'!I229</f>
        <v>0.33333333333333331</v>
      </c>
      <c r="K74" s="42">
        <f>'All Programs'!J229</f>
        <v>1</v>
      </c>
      <c r="L74" s="64">
        <f>'All Programs'!K229</f>
        <v>0.34146341463414637</v>
      </c>
      <c r="M74" s="158">
        <f>'All Programs'!L229</f>
        <v>14</v>
      </c>
      <c r="N74" s="15"/>
    </row>
    <row r="75" spans="1:14" x14ac:dyDescent="0.25">
      <c r="A75" s="16" t="s">
        <v>55</v>
      </c>
      <c r="B75" s="9">
        <f>'All Programs'!B230</f>
        <v>20</v>
      </c>
      <c r="C75" s="9">
        <f>'All Programs'!C230</f>
        <v>49</v>
      </c>
      <c r="D75" s="9">
        <f>'All Programs'!D230</f>
        <v>54</v>
      </c>
      <c r="E75" s="85">
        <f>'All Programs'!E230</f>
        <v>48</v>
      </c>
      <c r="F75" s="111" t="e">
        <f>'All Programs'!#REF!</f>
        <v>#REF!</v>
      </c>
      <c r="G75" s="111">
        <f>'All Programs'!F230</f>
        <v>657</v>
      </c>
      <c r="H75" s="111">
        <f>'All Programs'!G230</f>
        <v>759</v>
      </c>
      <c r="I75" s="112">
        <f>'All Programs'!H230</f>
        <v>684</v>
      </c>
      <c r="J75" s="64">
        <f>'All Programs'!I230</f>
        <v>-0.1111111111111111</v>
      </c>
      <c r="K75" s="42">
        <f>'All Programs'!J230</f>
        <v>-6</v>
      </c>
      <c r="L75" s="64">
        <f>'All Programs'!K230</f>
        <v>-9.8814229249011856E-2</v>
      </c>
      <c r="M75" s="158">
        <f>'All Programs'!L230</f>
        <v>-75</v>
      </c>
      <c r="N75" s="15"/>
    </row>
    <row r="76" spans="1:14" hidden="1" x14ac:dyDescent="0.25">
      <c r="A76" s="21" t="s">
        <v>56</v>
      </c>
      <c r="B76" s="9">
        <f>'All Programs'!B231</f>
        <v>0</v>
      </c>
      <c r="C76" s="9">
        <f>'All Programs'!C231</f>
        <v>0</v>
      </c>
      <c r="D76" s="9">
        <f>'All Programs'!D231</f>
        <v>0</v>
      </c>
      <c r="E76" s="85">
        <f>'All Programs'!E231</f>
        <v>0</v>
      </c>
      <c r="F76" s="111" t="e">
        <f>'All Programs'!#REF!</f>
        <v>#REF!</v>
      </c>
      <c r="G76" s="111">
        <f>'All Programs'!F231</f>
        <v>0</v>
      </c>
      <c r="H76" s="111">
        <f>'All Programs'!G231</f>
        <v>0</v>
      </c>
      <c r="I76" s="112">
        <f>'All Programs'!H231</f>
        <v>0</v>
      </c>
      <c r="J76" s="64" t="str">
        <f>'All Programs'!I231</f>
        <v>--</v>
      </c>
      <c r="K76" s="42">
        <f>'All Programs'!J231</f>
        <v>0</v>
      </c>
      <c r="L76" s="64" t="str">
        <f>'All Programs'!K231</f>
        <v>--</v>
      </c>
      <c r="M76" s="158">
        <f>'All Programs'!L231</f>
        <v>0</v>
      </c>
      <c r="N76" s="15"/>
    </row>
    <row r="77" spans="1:14" x14ac:dyDescent="0.25">
      <c r="A77" s="168" t="s">
        <v>196</v>
      </c>
      <c r="B77" s="9">
        <f>'All Programs'!B232</f>
        <v>20</v>
      </c>
      <c r="C77" s="9">
        <f>'All Programs'!C232</f>
        <v>23</v>
      </c>
      <c r="D77" s="9">
        <f>'All Programs'!D232</f>
        <v>27</v>
      </c>
      <c r="E77" s="85">
        <f>'All Programs'!E232</f>
        <v>64</v>
      </c>
      <c r="F77" s="111" t="e">
        <f>'All Programs'!#REF!</f>
        <v>#REF!</v>
      </c>
      <c r="G77" s="111">
        <f>'All Programs'!F232</f>
        <v>266</v>
      </c>
      <c r="H77" s="111">
        <f>'All Programs'!G232</f>
        <v>333</v>
      </c>
      <c r="I77" s="112">
        <f>'All Programs'!H232</f>
        <v>725</v>
      </c>
      <c r="J77" s="64">
        <f>'All Programs'!I232</f>
        <v>1.3703703703703705</v>
      </c>
      <c r="K77" s="42">
        <f>'All Programs'!J232</f>
        <v>37</v>
      </c>
      <c r="L77" s="64">
        <f>'All Programs'!K232</f>
        <v>1.1771771771771771</v>
      </c>
      <c r="M77" s="158">
        <f>'All Programs'!L232</f>
        <v>392</v>
      </c>
      <c r="N77" s="15"/>
    </row>
    <row r="78" spans="1:14" x14ac:dyDescent="0.25">
      <c r="A78" s="47" t="s">
        <v>113</v>
      </c>
      <c r="B78" s="48">
        <f t="shared" ref="B78:F78" si="12">SUM(B70:B76)</f>
        <v>287</v>
      </c>
      <c r="C78" s="48">
        <f>SUM(C70:C77)</f>
        <v>208</v>
      </c>
      <c r="D78" s="48">
        <f>SUM(D70:D77)</f>
        <v>216</v>
      </c>
      <c r="E78" s="41">
        <f>SUM(E70:E77)</f>
        <v>236</v>
      </c>
      <c r="F78" s="108" t="e">
        <f t="shared" si="12"/>
        <v>#REF!</v>
      </c>
      <c r="G78" s="108">
        <f>SUM(G70:G77)</f>
        <v>2754</v>
      </c>
      <c r="H78" s="108">
        <f>SUM(H70:H77)</f>
        <v>2964</v>
      </c>
      <c r="I78" s="109">
        <f>SUM(I70:I77)</f>
        <v>3095</v>
      </c>
      <c r="J78" s="57">
        <f>(E78-D78)/D78</f>
        <v>9.2592592592592587E-2</v>
      </c>
      <c r="K78" s="41">
        <f>E78-D78</f>
        <v>20</v>
      </c>
      <c r="L78" s="57">
        <f>(I78-H78)/H78</f>
        <v>4.4197031039136303E-2</v>
      </c>
      <c r="M78" s="109">
        <f>I78-H78</f>
        <v>131</v>
      </c>
      <c r="N78" s="15"/>
    </row>
    <row r="79" spans="1:14" ht="7.5" customHeight="1" x14ac:dyDescent="0.25">
      <c r="A79" s="21"/>
      <c r="B79" s="17"/>
      <c r="C79" s="17"/>
      <c r="D79" s="17"/>
      <c r="E79" s="90"/>
      <c r="F79" s="116"/>
      <c r="G79" s="116"/>
      <c r="H79" s="116"/>
      <c r="I79" s="105"/>
      <c r="J79" s="72"/>
      <c r="K79" s="19"/>
      <c r="L79" s="72"/>
      <c r="M79" s="162"/>
      <c r="N79" s="15"/>
    </row>
    <row r="80" spans="1:14" x14ac:dyDescent="0.25">
      <c r="A80" s="21" t="s">
        <v>59</v>
      </c>
      <c r="B80" s="23">
        <f>'All Programs'!B237</f>
        <v>40</v>
      </c>
      <c r="C80" s="23">
        <f>'All Programs'!C237</f>
        <v>15</v>
      </c>
      <c r="D80" s="23">
        <f>'All Programs'!D237</f>
        <v>24</v>
      </c>
      <c r="E80" s="85">
        <f>'All Programs'!E237</f>
        <v>21</v>
      </c>
      <c r="F80" s="115" t="e">
        <f>'All Programs'!#REF!</f>
        <v>#REF!</v>
      </c>
      <c r="G80" s="115">
        <f>'All Programs'!F237</f>
        <v>197</v>
      </c>
      <c r="H80" s="115">
        <f>'All Programs'!G237</f>
        <v>326</v>
      </c>
      <c r="I80" s="112">
        <f>'All Programs'!H237</f>
        <v>283</v>
      </c>
      <c r="J80" s="64">
        <f>'All Programs'!I237</f>
        <v>-0.125</v>
      </c>
      <c r="K80" s="42">
        <f>'All Programs'!J237</f>
        <v>-3</v>
      </c>
      <c r="L80" s="64">
        <f>'All Programs'!K237</f>
        <v>-0.13190184049079753</v>
      </c>
      <c r="M80" s="158">
        <f>'All Programs'!L237</f>
        <v>-43</v>
      </c>
      <c r="N80" s="15"/>
    </row>
    <row r="81" spans="1:16" ht="7.5" customHeight="1" x14ac:dyDescent="0.25">
      <c r="A81" s="21"/>
      <c r="B81" s="17"/>
      <c r="C81" s="17"/>
      <c r="D81" s="17"/>
      <c r="E81" s="90"/>
      <c r="F81" s="116"/>
      <c r="G81" s="116"/>
      <c r="H81" s="116"/>
      <c r="I81" s="105"/>
      <c r="J81" s="18"/>
      <c r="K81" s="19"/>
      <c r="L81" s="18"/>
      <c r="M81" s="162"/>
      <c r="N81" s="15"/>
    </row>
    <row r="82" spans="1:16" ht="12.9" customHeight="1" x14ac:dyDescent="0.25">
      <c r="A82" s="126" t="s">
        <v>216</v>
      </c>
      <c r="B82" s="17"/>
      <c r="C82" s="23">
        <f>'All Programs'!C239</f>
        <v>5</v>
      </c>
      <c r="D82" s="23">
        <f>'All Programs'!D239</f>
        <v>2</v>
      </c>
      <c r="E82" s="85">
        <f>'All Programs'!E239</f>
        <v>3</v>
      </c>
      <c r="F82" s="115" t="e">
        <f>'All Programs'!#REF!</f>
        <v>#REF!</v>
      </c>
      <c r="G82" s="115">
        <f>'All Programs'!F239</f>
        <v>70</v>
      </c>
      <c r="H82" s="115">
        <f>'All Programs'!G239</f>
        <v>16</v>
      </c>
      <c r="I82" s="112">
        <f>'All Programs'!H239</f>
        <v>36</v>
      </c>
      <c r="J82" s="64">
        <f>'All Programs'!I239</f>
        <v>0.5</v>
      </c>
      <c r="K82" s="42">
        <f>'All Programs'!J239</f>
        <v>1</v>
      </c>
      <c r="L82" s="64">
        <f>'All Programs'!K239</f>
        <v>1.25</v>
      </c>
      <c r="M82" s="158">
        <f>'All Programs'!L239</f>
        <v>20</v>
      </c>
      <c r="N82" s="15"/>
    </row>
    <row r="83" spans="1:16" ht="12.9" customHeight="1" x14ac:dyDescent="0.25">
      <c r="A83" s="21" t="s">
        <v>60</v>
      </c>
      <c r="B83" s="17"/>
      <c r="C83" s="23">
        <f>'All Programs'!C240</f>
        <v>27</v>
      </c>
      <c r="D83" s="23">
        <f>'All Programs'!D240</f>
        <v>27</v>
      </c>
      <c r="E83" s="85">
        <f>'All Programs'!E240</f>
        <v>25</v>
      </c>
      <c r="F83" s="115" t="e">
        <f>'All Programs'!#REF!</f>
        <v>#REF!</v>
      </c>
      <c r="G83" s="115">
        <f>'All Programs'!F240</f>
        <v>337</v>
      </c>
      <c r="H83" s="115">
        <f>'All Programs'!G240</f>
        <v>345</v>
      </c>
      <c r="I83" s="112">
        <f>'All Programs'!H240</f>
        <v>298</v>
      </c>
      <c r="J83" s="64">
        <f>'All Programs'!I240</f>
        <v>-7.407407407407407E-2</v>
      </c>
      <c r="K83" s="42">
        <f>'All Programs'!J240</f>
        <v>-2</v>
      </c>
      <c r="L83" s="64">
        <f>'All Programs'!K240</f>
        <v>-0.13623188405797101</v>
      </c>
      <c r="M83" s="158">
        <f>'All Programs'!L240</f>
        <v>-47</v>
      </c>
      <c r="N83" s="15"/>
    </row>
    <row r="84" spans="1:16" x14ac:dyDescent="0.25">
      <c r="A84" s="159" t="s">
        <v>223</v>
      </c>
      <c r="B84" s="23">
        <f>'All Programs'!B241</f>
        <v>47</v>
      </c>
      <c r="C84" s="48">
        <f>SUM(C82:C83)</f>
        <v>32</v>
      </c>
      <c r="D84" s="48">
        <f>SUM(D82:D83)</f>
        <v>29</v>
      </c>
      <c r="E84" s="41">
        <f>SUM(E82:E83)</f>
        <v>28</v>
      </c>
      <c r="F84" s="108" t="e">
        <f>'All Programs'!#REF!</f>
        <v>#REF!</v>
      </c>
      <c r="G84" s="108">
        <f>SUM(G82:G83)</f>
        <v>407</v>
      </c>
      <c r="H84" s="108">
        <f>SUM(H82:H83)</f>
        <v>361</v>
      </c>
      <c r="I84" s="109">
        <f>'All Programs'!H241</f>
        <v>334</v>
      </c>
      <c r="J84" s="57">
        <f>'All Programs'!I241</f>
        <v>-3.4482758620689655E-2</v>
      </c>
      <c r="K84" s="41">
        <f>'All Programs'!J241</f>
        <v>-1</v>
      </c>
      <c r="L84" s="57">
        <f>'All Programs'!K241</f>
        <v>-7.4792243767313013E-2</v>
      </c>
      <c r="M84" s="109">
        <f>'All Programs'!L241</f>
        <v>-27</v>
      </c>
      <c r="N84" s="15"/>
    </row>
    <row r="85" spans="1:16" ht="7.5" customHeight="1" x14ac:dyDescent="0.25">
      <c r="A85" s="21"/>
      <c r="B85" s="17"/>
      <c r="C85" s="17"/>
      <c r="D85" s="17"/>
      <c r="E85" s="90"/>
      <c r="F85" s="116"/>
      <c r="G85" s="116"/>
      <c r="H85" s="116"/>
      <c r="I85" s="105"/>
      <c r="J85" s="18"/>
      <c r="K85" s="19"/>
      <c r="L85" s="18"/>
      <c r="M85" s="162"/>
      <c r="N85" s="15"/>
    </row>
    <row r="86" spans="1:16" x14ac:dyDescent="0.25">
      <c r="A86" s="21" t="s">
        <v>40</v>
      </c>
      <c r="B86" s="23">
        <f>'All Programs'!B252</f>
        <v>188</v>
      </c>
      <c r="C86" s="23">
        <f>'All Programs'!C252</f>
        <v>146</v>
      </c>
      <c r="D86" s="23">
        <f>'All Programs'!D252</f>
        <v>152</v>
      </c>
      <c r="E86" s="85">
        <f>'All Programs'!E252</f>
        <v>161</v>
      </c>
      <c r="F86" s="115" t="e">
        <f>'All Programs'!#REF!</f>
        <v>#REF!</v>
      </c>
      <c r="G86" s="115">
        <f>'All Programs'!F252</f>
        <v>1991</v>
      </c>
      <c r="H86" s="115">
        <f>'All Programs'!G252</f>
        <v>2105</v>
      </c>
      <c r="I86" s="112">
        <f>'All Programs'!H252</f>
        <v>2259</v>
      </c>
      <c r="J86" s="64">
        <f>'All Programs'!I252</f>
        <v>5.921052631578947E-2</v>
      </c>
      <c r="K86" s="42">
        <f>'All Programs'!J252</f>
        <v>9</v>
      </c>
      <c r="L86" s="64">
        <f>'All Programs'!K252</f>
        <v>7.3159144893111636E-2</v>
      </c>
      <c r="M86" s="158">
        <f>'All Programs'!L252</f>
        <v>154</v>
      </c>
      <c r="N86" s="15"/>
    </row>
    <row r="87" spans="1:16" ht="7.5" customHeight="1" x14ac:dyDescent="0.25">
      <c r="A87" s="21"/>
      <c r="B87" s="17"/>
      <c r="C87" s="17"/>
      <c r="D87" s="17"/>
      <c r="E87" s="90"/>
      <c r="F87" s="116"/>
      <c r="G87" s="116"/>
      <c r="H87" s="116"/>
      <c r="I87" s="105"/>
      <c r="J87" s="18"/>
      <c r="K87" s="19"/>
      <c r="L87" s="18"/>
      <c r="M87" s="162"/>
      <c r="N87" s="15"/>
    </row>
    <row r="88" spans="1:16" x14ac:dyDescent="0.25">
      <c r="A88" s="21" t="s">
        <v>44</v>
      </c>
      <c r="B88" s="23">
        <f>'All Programs'!B254</f>
        <v>53</v>
      </c>
      <c r="C88" s="23">
        <f>'All Programs'!C254</f>
        <v>27</v>
      </c>
      <c r="D88" s="23">
        <f>'All Programs'!D254</f>
        <v>23</v>
      </c>
      <c r="E88" s="85">
        <f>'All Programs'!E254</f>
        <v>22</v>
      </c>
      <c r="F88" s="115" t="e">
        <f>'All Programs'!#REF!</f>
        <v>#REF!</v>
      </c>
      <c r="G88" s="115">
        <f>'All Programs'!F254</f>
        <v>371</v>
      </c>
      <c r="H88" s="115">
        <f>'All Programs'!G254</f>
        <v>327</v>
      </c>
      <c r="I88" s="112">
        <f>'All Programs'!H254</f>
        <v>299</v>
      </c>
      <c r="J88" s="64">
        <f>'All Programs'!I254</f>
        <v>-4.3478260869565216E-2</v>
      </c>
      <c r="K88" s="42">
        <f>'All Programs'!J254</f>
        <v>-1</v>
      </c>
      <c r="L88" s="64">
        <f>'All Programs'!K254</f>
        <v>-8.5626911314984705E-2</v>
      </c>
      <c r="M88" s="158">
        <f>'All Programs'!L254</f>
        <v>-28</v>
      </c>
      <c r="N88" s="15"/>
    </row>
    <row r="89" spans="1:16" x14ac:dyDescent="0.25">
      <c r="A89" s="126" t="s">
        <v>195</v>
      </c>
      <c r="B89" s="23">
        <f>'All Programs'!B255</f>
        <v>53</v>
      </c>
      <c r="C89" s="23">
        <f>'All Programs'!C255</f>
        <v>37</v>
      </c>
      <c r="D89" s="23">
        <f>'All Programs'!D255</f>
        <v>38</v>
      </c>
      <c r="E89" s="85">
        <f>'All Programs'!E255</f>
        <v>32</v>
      </c>
      <c r="F89" s="115" t="e">
        <f>'All Programs'!#REF!</f>
        <v>#REF!</v>
      </c>
      <c r="G89" s="115">
        <f>'All Programs'!F255</f>
        <v>468</v>
      </c>
      <c r="H89" s="115">
        <f>'All Programs'!G255</f>
        <v>537</v>
      </c>
      <c r="I89" s="112">
        <f>'All Programs'!H255</f>
        <v>451</v>
      </c>
      <c r="J89" s="64">
        <f>'All Programs'!I255</f>
        <v>-0.15789473684210525</v>
      </c>
      <c r="K89" s="42">
        <f>'All Programs'!J255</f>
        <v>-6</v>
      </c>
      <c r="L89" s="64">
        <f>'All Programs'!K255</f>
        <v>-0.16014897579143389</v>
      </c>
      <c r="M89" s="158">
        <f>'All Programs'!L255</f>
        <v>-86</v>
      </c>
      <c r="N89" s="15"/>
    </row>
    <row r="90" spans="1:16" hidden="1" x14ac:dyDescent="0.25">
      <c r="A90" s="27" t="s">
        <v>124</v>
      </c>
      <c r="B90" s="9">
        <f>'All Programs'!B256</f>
        <v>3</v>
      </c>
      <c r="C90" s="9">
        <f>'All Programs'!C256</f>
        <v>0</v>
      </c>
      <c r="D90" s="9">
        <f>'All Programs'!D256</f>
        <v>0</v>
      </c>
      <c r="E90" s="85">
        <f>'All Programs'!E256</f>
        <v>0</v>
      </c>
      <c r="F90" s="111" t="e">
        <f>'All Programs'!#REF!</f>
        <v>#REF!</v>
      </c>
      <c r="G90" s="111">
        <f>'All Programs'!F256</f>
        <v>0</v>
      </c>
      <c r="H90" s="111">
        <f>'All Programs'!G256</f>
        <v>0</v>
      </c>
      <c r="I90" s="112">
        <f>'All Programs'!H256</f>
        <v>0</v>
      </c>
      <c r="J90" s="64" t="str">
        <f>'All Programs'!I256</f>
        <v>--</v>
      </c>
      <c r="K90" s="42">
        <f>'All Programs'!J256</f>
        <v>0</v>
      </c>
      <c r="L90" s="64" t="str">
        <f>'All Programs'!K256</f>
        <v>--</v>
      </c>
      <c r="M90" s="158">
        <f>'All Programs'!L256</f>
        <v>0</v>
      </c>
      <c r="N90" s="15"/>
    </row>
    <row r="91" spans="1:16" x14ac:dyDescent="0.25">
      <c r="A91" s="44" t="s">
        <v>126</v>
      </c>
      <c r="B91" s="45">
        <f t="shared" ref="B91:I91" si="13">SUM(B88:B90)</f>
        <v>109</v>
      </c>
      <c r="C91" s="45">
        <f t="shared" si="13"/>
        <v>64</v>
      </c>
      <c r="D91" s="45">
        <f t="shared" si="13"/>
        <v>61</v>
      </c>
      <c r="E91" s="56">
        <f t="shared" si="13"/>
        <v>54</v>
      </c>
      <c r="F91" s="106" t="e">
        <f t="shared" si="13"/>
        <v>#REF!</v>
      </c>
      <c r="G91" s="106">
        <f t="shared" si="13"/>
        <v>839</v>
      </c>
      <c r="H91" s="106">
        <f t="shared" si="13"/>
        <v>864</v>
      </c>
      <c r="I91" s="107">
        <f t="shared" si="13"/>
        <v>750</v>
      </c>
      <c r="J91" s="65">
        <f>(E91-D91)/D91</f>
        <v>-0.11475409836065574</v>
      </c>
      <c r="K91" s="56">
        <f>E91-D91</f>
        <v>-7</v>
      </c>
      <c r="L91" s="65">
        <f>(I91-H91)/H91</f>
        <v>-0.13194444444444445</v>
      </c>
      <c r="M91" s="107">
        <f>I91-H91</f>
        <v>-114</v>
      </c>
      <c r="N91" s="15"/>
      <c r="O91" s="12" t="s">
        <v>89</v>
      </c>
    </row>
    <row r="92" spans="1:16" ht="7.5" customHeight="1" x14ac:dyDescent="0.25">
      <c r="A92" s="21"/>
      <c r="B92" s="17"/>
      <c r="C92" s="17"/>
      <c r="D92" s="17"/>
      <c r="E92" s="90"/>
      <c r="F92" s="116"/>
      <c r="G92" s="116"/>
      <c r="H92" s="116"/>
      <c r="I92" s="105"/>
      <c r="J92" s="18"/>
      <c r="K92" s="19"/>
      <c r="L92" s="18"/>
      <c r="M92" s="162"/>
      <c r="N92" s="15"/>
    </row>
    <row r="93" spans="1:16" x14ac:dyDescent="0.25">
      <c r="A93" s="27" t="s">
        <v>61</v>
      </c>
      <c r="B93" s="23">
        <f>'All Programs'!B259</f>
        <v>57</v>
      </c>
      <c r="C93" s="23">
        <f>'All Programs'!C259</f>
        <v>22</v>
      </c>
      <c r="D93" s="23">
        <f>'All Programs'!D259</f>
        <v>17</v>
      </c>
      <c r="E93" s="85">
        <f>'All Programs'!E259</f>
        <v>12</v>
      </c>
      <c r="F93" s="115" t="e">
        <f>'All Programs'!#REF!</f>
        <v>#REF!</v>
      </c>
      <c r="G93" s="115">
        <f>'All Programs'!F259</f>
        <v>281</v>
      </c>
      <c r="H93" s="115">
        <f>'All Programs'!G259</f>
        <v>254</v>
      </c>
      <c r="I93" s="112">
        <f>'All Programs'!H259</f>
        <v>124</v>
      </c>
      <c r="J93" s="64">
        <f>'All Programs'!I259</f>
        <v>-0.29411764705882354</v>
      </c>
      <c r="K93" s="42">
        <f>'All Programs'!J259</f>
        <v>-5</v>
      </c>
      <c r="L93" s="64">
        <f>'All Programs'!K259</f>
        <v>-0.51181102362204722</v>
      </c>
      <c r="M93" s="158">
        <f>'All Programs'!L259</f>
        <v>-130</v>
      </c>
      <c r="N93" s="15"/>
      <c r="P93" s="125"/>
    </row>
    <row r="94" spans="1:16" x14ac:dyDescent="0.25">
      <c r="A94" s="126" t="s">
        <v>240</v>
      </c>
      <c r="B94" s="23"/>
      <c r="C94" s="23">
        <f>'All Programs'!C260</f>
        <v>0</v>
      </c>
      <c r="D94" s="23">
        <f>'All Programs'!D260</f>
        <v>11</v>
      </c>
      <c r="E94" s="85">
        <f>'All Programs'!E260</f>
        <v>18</v>
      </c>
      <c r="F94" s="115" t="e">
        <f>'All Programs'!#REF!</f>
        <v>#REF!</v>
      </c>
      <c r="G94" s="115">
        <f>'All Programs'!F260</f>
        <v>0</v>
      </c>
      <c r="H94" s="115">
        <f>'All Programs'!G260</f>
        <v>164</v>
      </c>
      <c r="I94" s="112">
        <f>'All Programs'!H260</f>
        <v>249</v>
      </c>
      <c r="J94" s="64">
        <f>'All Programs'!I260</f>
        <v>0.63636363636363635</v>
      </c>
      <c r="K94" s="42">
        <f>'All Programs'!J260</f>
        <v>7</v>
      </c>
      <c r="L94" s="64">
        <f>'All Programs'!K260</f>
        <v>0.51829268292682928</v>
      </c>
      <c r="M94" s="158">
        <f>'All Programs'!L260</f>
        <v>85</v>
      </c>
      <c r="N94" s="15"/>
      <c r="P94" s="125"/>
    </row>
    <row r="95" spans="1:16" x14ac:dyDescent="0.25">
      <c r="A95" s="126" t="s">
        <v>207</v>
      </c>
      <c r="B95" s="23"/>
      <c r="C95" s="23">
        <f>'All Programs'!C261</f>
        <v>79</v>
      </c>
      <c r="D95" s="23">
        <f>'All Programs'!D261</f>
        <v>97</v>
      </c>
      <c r="E95" s="85">
        <f>'All Programs'!E261</f>
        <v>96</v>
      </c>
      <c r="F95" s="115" t="e">
        <f>'All Programs'!#REF!</f>
        <v>#REF!</v>
      </c>
      <c r="G95" s="115">
        <f>'All Programs'!F261</f>
        <v>1131</v>
      </c>
      <c r="H95" s="115">
        <f>'All Programs'!G261</f>
        <v>1441</v>
      </c>
      <c r="I95" s="112">
        <f>'All Programs'!H261</f>
        <v>1444</v>
      </c>
      <c r="J95" s="64">
        <f>'All Programs'!I261</f>
        <v>-1.0309278350515464E-2</v>
      </c>
      <c r="K95" s="42">
        <f>'All Programs'!J261</f>
        <v>-1</v>
      </c>
      <c r="L95" s="64">
        <f>'All Programs'!K261</f>
        <v>2.0818875780707841E-3</v>
      </c>
      <c r="M95" s="158">
        <f>'All Programs'!L261</f>
        <v>3</v>
      </c>
      <c r="N95" s="15"/>
      <c r="P95" s="125"/>
    </row>
    <row r="96" spans="1:16" x14ac:dyDescent="0.25">
      <c r="A96" s="159" t="s">
        <v>208</v>
      </c>
      <c r="B96" s="23"/>
      <c r="C96" s="48">
        <f t="shared" ref="C96:I96" si="14">SUM(C93:C95)</f>
        <v>101</v>
      </c>
      <c r="D96" s="48">
        <f t="shared" si="14"/>
        <v>125</v>
      </c>
      <c r="E96" s="41">
        <f t="shared" si="14"/>
        <v>126</v>
      </c>
      <c r="F96" s="115"/>
      <c r="G96" s="48">
        <f t="shared" si="14"/>
        <v>1412</v>
      </c>
      <c r="H96" s="108">
        <f t="shared" si="14"/>
        <v>1859</v>
      </c>
      <c r="I96" s="109">
        <f t="shared" si="14"/>
        <v>1817</v>
      </c>
      <c r="J96" s="57">
        <f>(E96-D96)/D96</f>
        <v>8.0000000000000002E-3</v>
      </c>
      <c r="K96" s="41">
        <f>E96-D96</f>
        <v>1</v>
      </c>
      <c r="L96" s="57">
        <f>(I96-H96)/H96</f>
        <v>-2.2592791823561054E-2</v>
      </c>
      <c r="M96" s="109">
        <f>I96-H96</f>
        <v>-42</v>
      </c>
      <c r="N96" s="15"/>
      <c r="P96" s="125"/>
    </row>
    <row r="97" spans="1:15" ht="7.5" customHeight="1" x14ac:dyDescent="0.25">
      <c r="A97" s="21"/>
      <c r="B97" s="17"/>
      <c r="C97" s="17"/>
      <c r="D97" s="17"/>
      <c r="E97" s="90"/>
      <c r="F97" s="116"/>
      <c r="G97" s="116"/>
      <c r="H97" s="116"/>
      <c r="I97" s="105"/>
      <c r="J97" s="18"/>
      <c r="K97" s="19"/>
      <c r="L97" s="18"/>
      <c r="M97" s="162"/>
      <c r="N97" s="15"/>
    </row>
    <row r="98" spans="1:15" x14ac:dyDescent="0.25">
      <c r="A98" s="21" t="s">
        <v>33</v>
      </c>
      <c r="B98" s="23">
        <f>'All Programs'!B264</f>
        <v>123</v>
      </c>
      <c r="C98" s="23">
        <f>'All Programs'!C264</f>
        <v>125</v>
      </c>
      <c r="D98" s="23">
        <f>'All Programs'!D264</f>
        <v>160</v>
      </c>
      <c r="E98" s="85">
        <f>'All Programs'!E264</f>
        <v>148</v>
      </c>
      <c r="F98" s="115" t="e">
        <f>'All Programs'!#REF!</f>
        <v>#REF!</v>
      </c>
      <c r="G98" s="115">
        <f>'All Programs'!F264</f>
        <v>1554</v>
      </c>
      <c r="H98" s="115">
        <f>'All Programs'!G264</f>
        <v>2105</v>
      </c>
      <c r="I98" s="112">
        <f>'All Programs'!H264</f>
        <v>2024</v>
      </c>
      <c r="J98" s="64">
        <f>'All Programs'!I264</f>
        <v>-7.4999999999999997E-2</v>
      </c>
      <c r="K98" s="42">
        <f>'All Programs'!J264</f>
        <v>-12</v>
      </c>
      <c r="L98" s="64">
        <f>'All Programs'!K264</f>
        <v>-3.8479809976247031E-2</v>
      </c>
      <c r="M98" s="158">
        <f>'All Programs'!L264</f>
        <v>-81</v>
      </c>
      <c r="N98" s="15"/>
    </row>
    <row r="99" spans="1:15" x14ac:dyDescent="0.25">
      <c r="A99" s="126" t="s">
        <v>182</v>
      </c>
      <c r="B99" s="23"/>
      <c r="C99" s="23">
        <f>'All Programs'!C265</f>
        <v>32</v>
      </c>
      <c r="D99" s="23">
        <f>'All Programs'!D265</f>
        <v>37</v>
      </c>
      <c r="E99" s="85">
        <f>'All Programs'!E265</f>
        <v>32</v>
      </c>
      <c r="F99" s="115" t="e">
        <f>'All Programs'!#REF!</f>
        <v>#REF!</v>
      </c>
      <c r="G99" s="115">
        <f>'All Programs'!F265</f>
        <v>411</v>
      </c>
      <c r="H99" s="115">
        <f>'All Programs'!G265</f>
        <v>487</v>
      </c>
      <c r="I99" s="112">
        <f>'All Programs'!H265</f>
        <v>390</v>
      </c>
      <c r="J99" s="64">
        <f>'All Programs'!I265</f>
        <v>-0.13513513513513514</v>
      </c>
      <c r="K99" s="42">
        <f>'All Programs'!J265</f>
        <v>-5</v>
      </c>
      <c r="L99" s="64">
        <f>'All Programs'!K265</f>
        <v>-0.19917864476386038</v>
      </c>
      <c r="M99" s="158">
        <f>'All Programs'!L265</f>
        <v>-97</v>
      </c>
      <c r="N99" s="15"/>
    </row>
    <row r="100" spans="1:15" x14ac:dyDescent="0.25">
      <c r="A100" s="21" t="s">
        <v>34</v>
      </c>
      <c r="B100" s="9">
        <f>'All Programs'!B266</f>
        <v>133</v>
      </c>
      <c r="C100" s="9">
        <f>'All Programs'!C266</f>
        <v>308</v>
      </c>
      <c r="D100" s="9">
        <f>'All Programs'!D266</f>
        <v>277</v>
      </c>
      <c r="E100" s="85">
        <f>'All Programs'!E266</f>
        <v>262</v>
      </c>
      <c r="F100" s="111" t="e">
        <f>'All Programs'!#REF!</f>
        <v>#REF!</v>
      </c>
      <c r="G100" s="111">
        <f>'All Programs'!F266</f>
        <v>2817</v>
      </c>
      <c r="H100" s="111">
        <f>'All Programs'!G266</f>
        <v>2603</v>
      </c>
      <c r="I100" s="112">
        <f>'All Programs'!H266</f>
        <v>2463</v>
      </c>
      <c r="J100" s="64">
        <f>'All Programs'!I266</f>
        <v>-5.4151624548736461E-2</v>
      </c>
      <c r="K100" s="42">
        <f>'All Programs'!J266</f>
        <v>-15</v>
      </c>
      <c r="L100" s="64">
        <f>'All Programs'!K266</f>
        <v>-5.3784095274683058E-2</v>
      </c>
      <c r="M100" s="158">
        <f>'All Programs'!L266</f>
        <v>-140</v>
      </c>
      <c r="N100" s="15"/>
    </row>
    <row r="101" spans="1:15" x14ac:dyDescent="0.25">
      <c r="A101" s="126" t="s">
        <v>183</v>
      </c>
      <c r="B101" s="9"/>
      <c r="C101" s="9">
        <f>'All Programs'!C267</f>
        <v>48</v>
      </c>
      <c r="D101" s="9">
        <f>'All Programs'!D267</f>
        <v>51</v>
      </c>
      <c r="E101" s="85">
        <f>'All Programs'!E267</f>
        <v>54</v>
      </c>
      <c r="F101" s="111" t="e">
        <f>'All Programs'!#REF!</f>
        <v>#REF!</v>
      </c>
      <c r="G101" s="111">
        <f>'All Programs'!F267</f>
        <v>400</v>
      </c>
      <c r="H101" s="111">
        <f>'All Programs'!G267</f>
        <v>408</v>
      </c>
      <c r="I101" s="112">
        <f>'All Programs'!H267</f>
        <v>520</v>
      </c>
      <c r="J101" s="64">
        <f>'All Programs'!I267</f>
        <v>5.8823529411764705E-2</v>
      </c>
      <c r="K101" s="85">
        <f>'All Programs'!J267</f>
        <v>3</v>
      </c>
      <c r="L101" s="64">
        <f>'All Programs'!K267</f>
        <v>0.27450980392156865</v>
      </c>
      <c r="M101" s="112">
        <f>'All Programs'!L267</f>
        <v>112</v>
      </c>
      <c r="N101" s="15"/>
    </row>
    <row r="102" spans="1:15" x14ac:dyDescent="0.25">
      <c r="A102" s="44" t="s">
        <v>107</v>
      </c>
      <c r="B102" s="45">
        <f t="shared" ref="B102:F102" si="15">SUM(B98:B100)</f>
        <v>256</v>
      </c>
      <c r="C102" s="45">
        <f>SUM(C98:C101)</f>
        <v>513</v>
      </c>
      <c r="D102" s="45">
        <f>SUM(D98:D101)</f>
        <v>525</v>
      </c>
      <c r="E102" s="56">
        <f>SUM(E98:E101)</f>
        <v>496</v>
      </c>
      <c r="F102" s="106" t="e">
        <f t="shared" si="15"/>
        <v>#REF!</v>
      </c>
      <c r="G102" s="106">
        <f>SUM(G98:G101)</f>
        <v>5182</v>
      </c>
      <c r="H102" s="106">
        <f>SUM(H98:H101)</f>
        <v>5603</v>
      </c>
      <c r="I102" s="107">
        <f>SUM(I98:I101)</f>
        <v>5397</v>
      </c>
      <c r="J102" s="65">
        <f>(E102-D102)/D102</f>
        <v>-5.5238095238095239E-2</v>
      </c>
      <c r="K102" s="56">
        <f>E102-D102</f>
        <v>-29</v>
      </c>
      <c r="L102" s="65">
        <f>(I102-H102)/H102</f>
        <v>-3.6766018204533284E-2</v>
      </c>
      <c r="M102" s="107">
        <f>I102-H102</f>
        <v>-206</v>
      </c>
      <c r="N102" s="15"/>
    </row>
    <row r="103" spans="1:15" ht="7.5" customHeight="1" x14ac:dyDescent="0.25">
      <c r="A103" s="44"/>
      <c r="B103" s="45"/>
      <c r="C103" s="9"/>
      <c r="D103" s="9"/>
      <c r="E103" s="85"/>
      <c r="F103" s="111"/>
      <c r="G103" s="111"/>
      <c r="H103" s="111"/>
      <c r="I103" s="112"/>
      <c r="J103" s="64"/>
      <c r="K103" s="85"/>
      <c r="L103" s="64"/>
      <c r="M103" s="112"/>
      <c r="N103" s="15"/>
    </row>
    <row r="104" spans="1:15" x14ac:dyDescent="0.25">
      <c r="A104" s="31" t="s">
        <v>1</v>
      </c>
      <c r="B104" s="32">
        <f>B52+B56+B60+B64+B68+B78+B80+B84+B86+B91+B93+B102+B43</f>
        <v>1789</v>
      </c>
      <c r="C104" s="32">
        <f>C52+C56+C60+C64+C68+C78+C80+C84+C86+C91+C96+C102+C45</f>
        <v>1511</v>
      </c>
      <c r="D104" s="32">
        <f>D52+D56+D60+D64+D68+D78+D80+D84+D86+D91+D96+D102+D45</f>
        <v>1533</v>
      </c>
      <c r="E104" s="32">
        <f>E52+E56+E60+E64+E68+E78+E80+E84+E86+E91+E96+E102+E45</f>
        <v>1525</v>
      </c>
      <c r="F104" s="32" t="e">
        <f>F52+F56+F60+F64+F68+F78+F80+F84+F86+F91+F96+F102+F43+F82</f>
        <v>#REF!</v>
      </c>
      <c r="G104" s="138">
        <f>G52+G56+G60+G64+G68+G78+G80+G84+G86+G91+G96+G102+G45</f>
        <v>17544</v>
      </c>
      <c r="H104" s="32">
        <f>H52+H56+H60+H64+H68+H78+H80+H84+H86+H91+H96+H102+H45</f>
        <v>18698</v>
      </c>
      <c r="I104" s="140">
        <f>I52+I56+I60+I64+I68+I78+I80+I84+I86+I91+I96+I102+I45</f>
        <v>18699</v>
      </c>
      <c r="J104" s="43">
        <f>(E104-D104)/D104</f>
        <v>-5.2185257664709717E-3</v>
      </c>
      <c r="K104" s="34">
        <f>E104-D104</f>
        <v>-8</v>
      </c>
      <c r="L104" s="35">
        <f>(I104-H104)/H104</f>
        <v>5.3481655792063325E-5</v>
      </c>
      <c r="M104" s="34">
        <f>I104-H104</f>
        <v>1</v>
      </c>
      <c r="N104" s="15"/>
    </row>
    <row r="105" spans="1:15" x14ac:dyDescent="0.25">
      <c r="A105" s="4"/>
      <c r="B105" s="10"/>
      <c r="C105" s="10"/>
      <c r="D105" s="10"/>
      <c r="E105" s="88"/>
      <c r="F105" s="10"/>
      <c r="G105" s="10"/>
      <c r="H105" s="10"/>
      <c r="I105" s="88"/>
      <c r="J105" s="5"/>
      <c r="K105" s="7"/>
      <c r="L105" s="5"/>
      <c r="M105" s="25"/>
      <c r="N105" s="15"/>
    </row>
    <row r="106" spans="1:15" x14ac:dyDescent="0.25">
      <c r="A106" s="2" t="s">
        <v>93</v>
      </c>
      <c r="B106" s="22">
        <f t="shared" ref="B106:I106" si="16">B104+B41</f>
        <v>2176</v>
      </c>
      <c r="C106" s="22">
        <f t="shared" si="16"/>
        <v>2031</v>
      </c>
      <c r="D106" s="22">
        <f t="shared" si="16"/>
        <v>1968</v>
      </c>
      <c r="E106" s="89">
        <f t="shared" si="16"/>
        <v>1900</v>
      </c>
      <c r="F106" s="22" t="e">
        <f t="shared" si="16"/>
        <v>#REF!</v>
      </c>
      <c r="G106" s="22">
        <f t="shared" si="16"/>
        <v>21785</v>
      </c>
      <c r="H106" s="22">
        <f t="shared" si="16"/>
        <v>22241</v>
      </c>
      <c r="I106" s="89">
        <f t="shared" si="16"/>
        <v>21609</v>
      </c>
      <c r="J106" s="5">
        <f>(E106-D106)/D106</f>
        <v>-3.4552845528455285E-2</v>
      </c>
      <c r="K106" s="25">
        <f>E106-D106</f>
        <v>-68</v>
      </c>
      <c r="L106" s="5">
        <f>(I106-H106)/H106</f>
        <v>-2.8415988489726183E-2</v>
      </c>
      <c r="M106" s="25">
        <f>I106-H106</f>
        <v>-632</v>
      </c>
      <c r="N106" s="15"/>
    </row>
    <row r="107" spans="1:15" x14ac:dyDescent="0.25">
      <c r="E107" s="14"/>
      <c r="I107" s="14"/>
      <c r="J107" s="66"/>
      <c r="K107" s="15"/>
      <c r="O107" s="12" t="s">
        <v>89</v>
      </c>
    </row>
  </sheetData>
  <mergeCells count="3">
    <mergeCell ref="A3:M3"/>
    <mergeCell ref="A1:M1"/>
    <mergeCell ref="A2:M2"/>
  </mergeCells>
  <phoneticPr fontId="0" type="noConversion"/>
  <printOptions horizontalCentered="1"/>
  <pageMargins left="0.25" right="0.25" top="0.7" bottom="0.35" header="0" footer="0.05"/>
  <pageSetup scale="87" firstPageNumber="0" fitToHeight="0" orientation="portrait" r:id="rId1"/>
  <headerFooter alignWithMargins="0">
    <oddFooter>&amp;R&amp;"Arial,Italic"&amp;8Office of Institutional Research</oddFooter>
  </headerFooter>
  <rowBreaks count="1" manualBreakCount="1">
    <brk id="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99"/>
  <sheetViews>
    <sheetView tabSelected="1" zoomScaleNormal="100" workbookViewId="0">
      <selection sqref="A1:L1"/>
    </sheetView>
  </sheetViews>
  <sheetFormatPr defaultColWidth="9.109375" defaultRowHeight="13.2" x14ac:dyDescent="0.25"/>
  <cols>
    <col min="1" max="1" width="31.33203125" style="12" customWidth="1"/>
    <col min="2" max="2" width="8.33203125" style="13" hidden="1" customWidth="1"/>
    <col min="3" max="5" width="8.33203125" style="13" customWidth="1"/>
    <col min="6" max="6" width="8.33203125" style="13" hidden="1" customWidth="1"/>
    <col min="7" max="9" width="8.33203125" style="13" customWidth="1"/>
    <col min="10" max="10" width="8.6640625" style="62" customWidth="1"/>
    <col min="11" max="11" width="8.6640625" style="12" customWidth="1"/>
    <col min="12" max="12" width="10.109375" style="62" customWidth="1"/>
    <col min="13" max="13" width="8.6640625" style="12" customWidth="1"/>
    <col min="14" max="16384" width="9.109375" style="12"/>
  </cols>
  <sheetData>
    <row r="1" spans="1:14" ht="15.6" x14ac:dyDescent="0.3">
      <c r="A1" s="203" t="s">
        <v>254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4" ht="15.6" x14ac:dyDescent="0.3">
      <c r="A2" s="203" t="s">
        <v>274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4" ht="13.8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6"/>
      <c r="K3" s="206"/>
      <c r="L3" s="206"/>
      <c r="M3" s="206"/>
    </row>
    <row r="4" spans="1:14" ht="45" customHeight="1" x14ac:dyDescent="0.25">
      <c r="A4" s="1" t="s">
        <v>127</v>
      </c>
      <c r="B4" s="11" t="s">
        <v>141</v>
      </c>
      <c r="C4" s="11" t="s">
        <v>224</v>
      </c>
      <c r="D4" s="11" t="s">
        <v>231</v>
      </c>
      <c r="E4" s="24" t="s">
        <v>255</v>
      </c>
      <c r="F4" s="11" t="s">
        <v>225</v>
      </c>
      <c r="G4" s="11" t="s">
        <v>225</v>
      </c>
      <c r="H4" s="11" t="s">
        <v>232</v>
      </c>
      <c r="I4" s="24" t="s">
        <v>256</v>
      </c>
      <c r="J4" s="63" t="s">
        <v>258</v>
      </c>
      <c r="K4" s="6" t="s">
        <v>259</v>
      </c>
      <c r="L4" s="63" t="s">
        <v>260</v>
      </c>
      <c r="M4" s="6" t="s">
        <v>233</v>
      </c>
      <c r="N4" s="15"/>
    </row>
    <row r="5" spans="1:14" x14ac:dyDescent="0.25">
      <c r="A5" s="21" t="s">
        <v>66</v>
      </c>
      <c r="B5" s="23">
        <f>'All Programs'!B5</f>
        <v>24</v>
      </c>
      <c r="C5" s="23">
        <f>'All Programs'!C5</f>
        <v>30</v>
      </c>
      <c r="D5" s="23">
        <f>'All Programs'!D5</f>
        <v>48</v>
      </c>
      <c r="E5" s="85">
        <f>'All Programs'!E5</f>
        <v>36</v>
      </c>
      <c r="F5" s="23" t="e">
        <f>'All Programs'!#REF!</f>
        <v>#REF!</v>
      </c>
      <c r="G5" s="23">
        <f>'All Programs'!F5</f>
        <v>102</v>
      </c>
      <c r="H5" s="23">
        <f>'All Programs'!G5</f>
        <v>208</v>
      </c>
      <c r="I5" s="85">
        <f>'All Programs'!H5</f>
        <v>172</v>
      </c>
      <c r="J5" s="57">
        <f>'All Programs'!I5</f>
        <v>-0.25</v>
      </c>
      <c r="K5" s="41">
        <f>'All Programs'!J5</f>
        <v>-12</v>
      </c>
      <c r="L5" s="57">
        <f>'All Programs'!K5</f>
        <v>-0.17307692307692307</v>
      </c>
      <c r="M5" s="41">
        <f>'All Programs'!L5</f>
        <v>-36</v>
      </c>
      <c r="N5" s="15"/>
    </row>
    <row r="6" spans="1:14" ht="7.5" customHeight="1" x14ac:dyDescent="0.25">
      <c r="A6" s="21"/>
      <c r="B6" s="17"/>
      <c r="C6" s="17"/>
      <c r="D6" s="17"/>
      <c r="E6" s="90"/>
      <c r="F6" s="17"/>
      <c r="G6" s="17"/>
      <c r="H6" s="17"/>
      <c r="I6" s="86"/>
      <c r="J6" s="18"/>
      <c r="K6" s="19"/>
      <c r="L6" s="18"/>
      <c r="M6" s="19"/>
      <c r="N6" s="15"/>
    </row>
    <row r="7" spans="1:14" hidden="1" x14ac:dyDescent="0.25">
      <c r="A7" s="21" t="s">
        <v>83</v>
      </c>
      <c r="B7" s="23">
        <f>'All Programs'!B22</f>
        <v>8</v>
      </c>
      <c r="C7" s="23">
        <f>'All Programs'!C22</f>
        <v>0</v>
      </c>
      <c r="D7" s="23">
        <f>'All Programs'!D22</f>
        <v>0</v>
      </c>
      <c r="E7" s="85">
        <f>'All Programs'!E22</f>
        <v>0</v>
      </c>
      <c r="F7" s="23" t="e">
        <f>'All Programs'!#REF!</f>
        <v>#REF!</v>
      </c>
      <c r="G7" s="23">
        <f>'All Programs'!F22</f>
        <v>0</v>
      </c>
      <c r="H7" s="23">
        <f>'All Programs'!G22</f>
        <v>0</v>
      </c>
      <c r="I7" s="85">
        <f>'All Programs'!H22</f>
        <v>0</v>
      </c>
      <c r="J7" s="64" t="str">
        <f>'All Programs'!I22</f>
        <v>--</v>
      </c>
      <c r="K7" s="42">
        <f>'All Programs'!J22</f>
        <v>0</v>
      </c>
      <c r="L7" s="64" t="str">
        <f>'All Programs'!K22</f>
        <v>--</v>
      </c>
      <c r="M7" s="42">
        <f>'All Programs'!L22</f>
        <v>0</v>
      </c>
      <c r="N7" s="15" t="s">
        <v>89</v>
      </c>
    </row>
    <row r="8" spans="1:14" x14ac:dyDescent="0.25">
      <c r="A8" s="21" t="s">
        <v>96</v>
      </c>
      <c r="B8" s="23">
        <f>'All Programs'!B25</f>
        <v>3</v>
      </c>
      <c r="C8" s="23">
        <f>'All Programs'!C25</f>
        <v>1</v>
      </c>
      <c r="D8" s="23">
        <f>'All Programs'!D25</f>
        <v>1</v>
      </c>
      <c r="E8" s="85">
        <f>'All Programs'!E25</f>
        <v>0</v>
      </c>
      <c r="F8" s="23" t="e">
        <f>'All Programs'!#REF!</f>
        <v>#REF!</v>
      </c>
      <c r="G8" s="23">
        <f>'All Programs'!F25</f>
        <v>9</v>
      </c>
      <c r="H8" s="23">
        <f>'All Programs'!G25</f>
        <v>8</v>
      </c>
      <c r="I8" s="85">
        <f>'All Programs'!H25</f>
        <v>0</v>
      </c>
      <c r="J8" s="64" t="str">
        <f>'All Programs'!I25</f>
        <v>--</v>
      </c>
      <c r="K8" s="42">
        <f>'All Programs'!J25</f>
        <v>-1</v>
      </c>
      <c r="L8" s="64" t="str">
        <f>'All Programs'!K25</f>
        <v>--</v>
      </c>
      <c r="M8" s="42">
        <f>'All Programs'!L25</f>
        <v>-8</v>
      </c>
      <c r="N8" s="15"/>
    </row>
    <row r="9" spans="1:14" hidden="1" x14ac:dyDescent="0.25">
      <c r="A9" s="21" t="s">
        <v>82</v>
      </c>
      <c r="B9" s="23">
        <f>'All Programs'!B23</f>
        <v>0</v>
      </c>
      <c r="C9" s="23">
        <f>'All Programs'!C23</f>
        <v>0</v>
      </c>
      <c r="D9" s="23">
        <f>'All Programs'!D23</f>
        <v>0</v>
      </c>
      <c r="E9" s="85">
        <f>'All Programs'!E23</f>
        <v>0</v>
      </c>
      <c r="F9" s="23" t="e">
        <f>'All Programs'!#REF!</f>
        <v>#REF!</v>
      </c>
      <c r="G9" s="23">
        <f>'All Programs'!F23</f>
        <v>0</v>
      </c>
      <c r="H9" s="23">
        <f>'All Programs'!G23</f>
        <v>0</v>
      </c>
      <c r="I9" s="85">
        <f>'All Programs'!H23</f>
        <v>0</v>
      </c>
      <c r="J9" s="64" t="str">
        <f>'All Programs'!I23</f>
        <v>--</v>
      </c>
      <c r="K9" s="42">
        <f>'All Programs'!J23</f>
        <v>0</v>
      </c>
      <c r="L9" s="64" t="str">
        <f>'All Programs'!K23</f>
        <v>--</v>
      </c>
      <c r="M9" s="42">
        <f>'All Programs'!L23</f>
        <v>0</v>
      </c>
      <c r="N9" s="15"/>
    </row>
    <row r="10" spans="1:14" x14ac:dyDescent="0.25">
      <c r="A10" s="21" t="s">
        <v>129</v>
      </c>
      <c r="B10" s="9">
        <f>'All Programs'!B24</f>
        <v>17</v>
      </c>
      <c r="C10" s="9">
        <f>'All Programs'!C24</f>
        <v>4</v>
      </c>
      <c r="D10" s="9">
        <f>'All Programs'!D24</f>
        <v>2</v>
      </c>
      <c r="E10" s="85">
        <f>'All Programs'!E24</f>
        <v>1</v>
      </c>
      <c r="F10" s="9" t="e">
        <f>'All Programs'!#REF!</f>
        <v>#REF!</v>
      </c>
      <c r="G10" s="9">
        <f>'All Programs'!F24</f>
        <v>32</v>
      </c>
      <c r="H10" s="9">
        <f>'All Programs'!G24</f>
        <v>17</v>
      </c>
      <c r="I10" s="85">
        <f>'All Programs'!H24</f>
        <v>8</v>
      </c>
      <c r="J10" s="64">
        <f>'All Programs'!I24</f>
        <v>-0.5</v>
      </c>
      <c r="K10" s="42">
        <f>'All Programs'!J24</f>
        <v>-1</v>
      </c>
      <c r="L10" s="64">
        <f>'All Programs'!K24</f>
        <v>-0.52941176470588236</v>
      </c>
      <c r="M10" s="42">
        <f>'All Programs'!L24</f>
        <v>-9</v>
      </c>
      <c r="N10" s="15"/>
    </row>
    <row r="11" spans="1:14" hidden="1" x14ac:dyDescent="0.25">
      <c r="A11" s="21" t="s">
        <v>80</v>
      </c>
      <c r="B11" s="23">
        <f>'All Programs'!B26</f>
        <v>0</v>
      </c>
      <c r="C11" s="23">
        <f>'All Programs'!C26</f>
        <v>0</v>
      </c>
      <c r="D11" s="23">
        <f>'All Programs'!D26</f>
        <v>0</v>
      </c>
      <c r="E11" s="85">
        <f>'All Programs'!E26</f>
        <v>0</v>
      </c>
      <c r="F11" s="23" t="e">
        <f>'All Programs'!#REF!</f>
        <v>#REF!</v>
      </c>
      <c r="G11" s="23">
        <f>'All Programs'!F26</f>
        <v>0</v>
      </c>
      <c r="H11" s="23">
        <f>'All Programs'!G26</f>
        <v>0</v>
      </c>
      <c r="I11" s="85">
        <f>'All Programs'!H26</f>
        <v>0</v>
      </c>
      <c r="J11" s="64" t="str">
        <f>'All Programs'!I26</f>
        <v>--</v>
      </c>
      <c r="K11" s="42">
        <f>'All Programs'!J26</f>
        <v>0</v>
      </c>
      <c r="L11" s="64" t="str">
        <f>'All Programs'!K26</f>
        <v>--</v>
      </c>
      <c r="M11" s="42">
        <f>'All Programs'!L26</f>
        <v>0</v>
      </c>
      <c r="N11" s="15"/>
    </row>
    <row r="12" spans="1:14" x14ac:dyDescent="0.25">
      <c r="A12" s="21" t="s">
        <v>130</v>
      </c>
      <c r="B12" s="9">
        <f>'All Programs'!B27</f>
        <v>10</v>
      </c>
      <c r="C12" s="9">
        <f>'All Programs'!C27</f>
        <v>14</v>
      </c>
      <c r="D12" s="9">
        <f>'All Programs'!D27</f>
        <v>5</v>
      </c>
      <c r="E12" s="85">
        <f>'All Programs'!E27</f>
        <v>3</v>
      </c>
      <c r="F12" s="9" t="e">
        <f>'All Programs'!#REF!</f>
        <v>#REF!</v>
      </c>
      <c r="G12" s="9">
        <f>'All Programs'!F27</f>
        <v>124</v>
      </c>
      <c r="H12" s="9">
        <f>'All Programs'!G27</f>
        <v>37</v>
      </c>
      <c r="I12" s="85">
        <f>'All Programs'!H27</f>
        <v>28</v>
      </c>
      <c r="J12" s="64">
        <f>'All Programs'!I27</f>
        <v>-0.4</v>
      </c>
      <c r="K12" s="42">
        <f>'All Programs'!J27</f>
        <v>-2</v>
      </c>
      <c r="L12" s="64">
        <f>'All Programs'!K27</f>
        <v>-0.24324324324324326</v>
      </c>
      <c r="M12" s="42">
        <f>'All Programs'!L27</f>
        <v>-9</v>
      </c>
      <c r="N12" s="15"/>
    </row>
    <row r="13" spans="1:14" x14ac:dyDescent="0.25">
      <c r="A13" s="126" t="s">
        <v>221</v>
      </c>
      <c r="B13" s="9">
        <f>'All Programs'!B28</f>
        <v>0</v>
      </c>
      <c r="C13" s="9">
        <f>'All Programs'!C28</f>
        <v>12</v>
      </c>
      <c r="D13" s="9">
        <f>'All Programs'!D28</f>
        <v>6</v>
      </c>
      <c r="E13" s="85">
        <f>'All Programs'!E28</f>
        <v>1</v>
      </c>
      <c r="F13" s="9" t="e">
        <f>'All Programs'!#REF!</f>
        <v>#REF!</v>
      </c>
      <c r="G13" s="9">
        <f>'All Programs'!F28</f>
        <v>78</v>
      </c>
      <c r="H13" s="9">
        <f>'All Programs'!G28</f>
        <v>41</v>
      </c>
      <c r="I13" s="85">
        <f>'All Programs'!H28</f>
        <v>8</v>
      </c>
      <c r="J13" s="64">
        <f>'All Programs'!I28</f>
        <v>-0.83333333333333337</v>
      </c>
      <c r="K13" s="42">
        <f>'All Programs'!J28</f>
        <v>-5</v>
      </c>
      <c r="L13" s="64">
        <f>'All Programs'!K28</f>
        <v>-0.80487804878048785</v>
      </c>
      <c r="M13" s="42">
        <f>'All Programs'!L28</f>
        <v>-33</v>
      </c>
      <c r="N13" s="15"/>
    </row>
    <row r="14" spans="1:14" hidden="1" x14ac:dyDescent="0.25">
      <c r="A14" s="21" t="s">
        <v>81</v>
      </c>
      <c r="B14" s="9">
        <f>'All Programs'!B29</f>
        <v>12</v>
      </c>
      <c r="C14" s="9">
        <f>'All Programs'!C29</f>
        <v>0</v>
      </c>
      <c r="D14" s="9">
        <f>'All Programs'!D29</f>
        <v>0</v>
      </c>
      <c r="E14" s="85">
        <f>'All Programs'!E29</f>
        <v>0</v>
      </c>
      <c r="F14" s="9" t="e">
        <f>'All Programs'!#REF!</f>
        <v>#REF!</v>
      </c>
      <c r="G14" s="9">
        <f>'All Programs'!F29</f>
        <v>0</v>
      </c>
      <c r="H14" s="9">
        <f>'All Programs'!G29</f>
        <v>0</v>
      </c>
      <c r="I14" s="85">
        <f>'All Programs'!H29</f>
        <v>0</v>
      </c>
      <c r="J14" s="64" t="str">
        <f>'All Programs'!I29</f>
        <v>--</v>
      </c>
      <c r="K14" s="42">
        <f>'All Programs'!J29</f>
        <v>0</v>
      </c>
      <c r="L14" s="64" t="str">
        <f>'All Programs'!K29</f>
        <v>--</v>
      </c>
      <c r="M14" s="42">
        <f>'All Programs'!L29</f>
        <v>0</v>
      </c>
      <c r="N14" s="15"/>
    </row>
    <row r="15" spans="1:14" x14ac:dyDescent="0.25">
      <c r="A15" s="27" t="s">
        <v>120</v>
      </c>
      <c r="B15" s="9">
        <f>'All Programs'!B30</f>
        <v>43</v>
      </c>
      <c r="C15" s="9">
        <f>'All Programs'!C30</f>
        <v>16</v>
      </c>
      <c r="D15" s="9">
        <f>'All Programs'!D30</f>
        <v>5</v>
      </c>
      <c r="E15" s="85">
        <f>'All Programs'!E30</f>
        <v>2</v>
      </c>
      <c r="F15" s="9" t="e">
        <f>'All Programs'!#REF!</f>
        <v>#REF!</v>
      </c>
      <c r="G15" s="9">
        <f>'All Programs'!F30</f>
        <v>102</v>
      </c>
      <c r="H15" s="9">
        <f>'All Programs'!G30</f>
        <v>36</v>
      </c>
      <c r="I15" s="85">
        <f>'All Programs'!H30</f>
        <v>7</v>
      </c>
      <c r="J15" s="64">
        <f>'All Programs'!I30</f>
        <v>-0.6</v>
      </c>
      <c r="K15" s="42">
        <f>'All Programs'!J30</f>
        <v>-3</v>
      </c>
      <c r="L15" s="64">
        <f>'All Programs'!K30</f>
        <v>-0.80555555555555558</v>
      </c>
      <c r="M15" s="42">
        <f>'All Programs'!L30</f>
        <v>-29</v>
      </c>
      <c r="N15" s="15"/>
    </row>
    <row r="16" spans="1:14" x14ac:dyDescent="0.25">
      <c r="A16" s="126" t="s">
        <v>243</v>
      </c>
      <c r="B16" s="9"/>
      <c r="C16" s="9">
        <f>'All Programs'!C31</f>
        <v>0</v>
      </c>
      <c r="D16" s="9">
        <f>'All Programs'!D31</f>
        <v>9</v>
      </c>
      <c r="E16" s="85">
        <f>'All Programs'!E31</f>
        <v>11</v>
      </c>
      <c r="F16" s="9" t="e">
        <f>'All Programs'!#REF!</f>
        <v>#REF!</v>
      </c>
      <c r="G16" s="9">
        <f>'All Programs'!F31</f>
        <v>0</v>
      </c>
      <c r="H16" s="9">
        <f>'All Programs'!G31</f>
        <v>73</v>
      </c>
      <c r="I16" s="85">
        <f>'All Programs'!H31</f>
        <v>112</v>
      </c>
      <c r="J16" s="64">
        <f>'All Programs'!I31</f>
        <v>0.22222222222222221</v>
      </c>
      <c r="K16" s="42">
        <f>'All Programs'!J31</f>
        <v>2</v>
      </c>
      <c r="L16" s="64">
        <f>'All Programs'!K31</f>
        <v>0.53424657534246578</v>
      </c>
      <c r="M16" s="42">
        <f>'All Programs'!L31</f>
        <v>39</v>
      </c>
      <c r="N16" s="15"/>
    </row>
    <row r="17" spans="1:14" x14ac:dyDescent="0.25">
      <c r="A17" s="126" t="s">
        <v>244</v>
      </c>
      <c r="B17" s="9"/>
      <c r="C17" s="9">
        <f>'All Programs'!C32</f>
        <v>0</v>
      </c>
      <c r="D17" s="9">
        <f>'All Programs'!D32</f>
        <v>4</v>
      </c>
      <c r="E17" s="85">
        <f>'All Programs'!E32</f>
        <v>16</v>
      </c>
      <c r="F17" s="9" t="e">
        <f>'All Programs'!#REF!</f>
        <v>#REF!</v>
      </c>
      <c r="G17" s="9">
        <f>'All Programs'!F32</f>
        <v>0</v>
      </c>
      <c r="H17" s="9">
        <f>'All Programs'!G32</f>
        <v>24</v>
      </c>
      <c r="I17" s="85">
        <f>'All Programs'!H32</f>
        <v>138</v>
      </c>
      <c r="J17" s="64">
        <f>'All Programs'!I32</f>
        <v>3</v>
      </c>
      <c r="K17" s="42">
        <f>'All Programs'!J32</f>
        <v>12</v>
      </c>
      <c r="L17" s="64">
        <f>'All Programs'!K32</f>
        <v>4.75</v>
      </c>
      <c r="M17" s="42">
        <f>'All Programs'!L32</f>
        <v>114</v>
      </c>
      <c r="N17" s="15"/>
    </row>
    <row r="18" spans="1:14" x14ac:dyDescent="0.25">
      <c r="A18" s="126" t="s">
        <v>245</v>
      </c>
      <c r="B18" s="9"/>
      <c r="C18" s="9">
        <f>'All Programs'!C33</f>
        <v>0</v>
      </c>
      <c r="D18" s="9">
        <f>'All Programs'!D33</f>
        <v>7</v>
      </c>
      <c r="E18" s="85">
        <f>'All Programs'!E33</f>
        <v>7</v>
      </c>
      <c r="F18" s="9" t="e">
        <f>'All Programs'!#REF!</f>
        <v>#REF!</v>
      </c>
      <c r="G18" s="9">
        <f>'All Programs'!F33</f>
        <v>0</v>
      </c>
      <c r="H18" s="9">
        <f>'All Programs'!G33</f>
        <v>61</v>
      </c>
      <c r="I18" s="85">
        <f>'All Programs'!H33</f>
        <v>71</v>
      </c>
      <c r="J18" s="64">
        <f>'All Programs'!I33</f>
        <v>0</v>
      </c>
      <c r="K18" s="42">
        <f>'All Programs'!J33</f>
        <v>0</v>
      </c>
      <c r="L18" s="64">
        <f>'All Programs'!K33</f>
        <v>0.16393442622950818</v>
      </c>
      <c r="M18" s="42">
        <f>'All Programs'!L33</f>
        <v>10</v>
      </c>
      <c r="N18" s="15"/>
    </row>
    <row r="19" spans="1:14" x14ac:dyDescent="0.25">
      <c r="A19" s="126" t="s">
        <v>242</v>
      </c>
      <c r="B19" s="9"/>
      <c r="C19" s="9">
        <f>'All Programs'!C34</f>
        <v>0</v>
      </c>
      <c r="D19" s="9">
        <f>'All Programs'!D34</f>
        <v>4</v>
      </c>
      <c r="E19" s="85">
        <f>'All Programs'!E34</f>
        <v>12</v>
      </c>
      <c r="F19" s="9" t="e">
        <f>'All Programs'!#REF!</f>
        <v>#REF!</v>
      </c>
      <c r="G19" s="9">
        <f>'All Programs'!F34</f>
        <v>0</v>
      </c>
      <c r="H19" s="9">
        <f>'All Programs'!G34</f>
        <v>26</v>
      </c>
      <c r="I19" s="85">
        <f>'All Programs'!H34</f>
        <v>98</v>
      </c>
      <c r="J19" s="64">
        <f>'All Programs'!I34</f>
        <v>2</v>
      </c>
      <c r="K19" s="42">
        <f>'All Programs'!J34</f>
        <v>8</v>
      </c>
      <c r="L19" s="64">
        <f>'All Programs'!K34</f>
        <v>2.7692307692307692</v>
      </c>
      <c r="M19" s="42">
        <f>'All Programs'!L34</f>
        <v>72</v>
      </c>
      <c r="N19" s="15"/>
    </row>
    <row r="20" spans="1:14" x14ac:dyDescent="0.25">
      <c r="A20" s="21" t="s">
        <v>79</v>
      </c>
      <c r="B20" s="9"/>
      <c r="C20" s="9">
        <f>'All Programs'!C35</f>
        <v>4</v>
      </c>
      <c r="D20" s="9">
        <f>'All Programs'!D35</f>
        <v>4</v>
      </c>
      <c r="E20" s="85">
        <f>'All Programs'!E35</f>
        <v>5</v>
      </c>
      <c r="F20" s="9" t="e">
        <f>'All Programs'!#REF!</f>
        <v>#REF!</v>
      </c>
      <c r="G20" s="9">
        <f>'All Programs'!F35</f>
        <v>34</v>
      </c>
      <c r="H20" s="9">
        <f>'All Programs'!G35</f>
        <v>27</v>
      </c>
      <c r="I20" s="85">
        <f>'All Programs'!H35</f>
        <v>47</v>
      </c>
      <c r="J20" s="64">
        <f>'All Programs'!I35</f>
        <v>0.25</v>
      </c>
      <c r="K20" s="42">
        <f>'All Programs'!J35</f>
        <v>1</v>
      </c>
      <c r="L20" s="64">
        <f>'All Programs'!K35</f>
        <v>0.7407407407407407</v>
      </c>
      <c r="M20" s="42">
        <f>'All Programs'!L35</f>
        <v>20</v>
      </c>
      <c r="N20" s="15"/>
    </row>
    <row r="21" spans="1:14" x14ac:dyDescent="0.25">
      <c r="A21" s="126" t="s">
        <v>174</v>
      </c>
      <c r="B21" s="9"/>
      <c r="C21" s="9">
        <f>'All Programs'!C36</f>
        <v>4</v>
      </c>
      <c r="D21" s="9">
        <f>'All Programs'!D36</f>
        <v>6</v>
      </c>
      <c r="E21" s="85">
        <f>'All Programs'!E36</f>
        <v>5</v>
      </c>
      <c r="F21" s="9" t="e">
        <f>'All Programs'!#REF!</f>
        <v>#REF!</v>
      </c>
      <c r="G21" s="9">
        <f>'All Programs'!F36</f>
        <v>19</v>
      </c>
      <c r="H21" s="9">
        <f>'All Programs'!G36</f>
        <v>44</v>
      </c>
      <c r="I21" s="85">
        <f>'All Programs'!H36</f>
        <v>29</v>
      </c>
      <c r="J21" s="64">
        <f>'All Programs'!I36</f>
        <v>-0.16666666666666666</v>
      </c>
      <c r="K21" s="42">
        <f>'All Programs'!J36</f>
        <v>-1</v>
      </c>
      <c r="L21" s="64">
        <f>'All Programs'!K36</f>
        <v>-0.34090909090909088</v>
      </c>
      <c r="M21" s="42">
        <f>'All Programs'!L36</f>
        <v>-15</v>
      </c>
      <c r="N21" s="15"/>
    </row>
    <row r="22" spans="1:14" x14ac:dyDescent="0.25">
      <c r="A22" s="44" t="s">
        <v>114</v>
      </c>
      <c r="B22" s="45">
        <f>SUM(B7:B15)</f>
        <v>93</v>
      </c>
      <c r="C22" s="45">
        <f>SUM(C7:C21)</f>
        <v>55</v>
      </c>
      <c r="D22" s="45">
        <f>SUM(D7:D21)</f>
        <v>53</v>
      </c>
      <c r="E22" s="56">
        <f>SUM(E7:E21)</f>
        <v>63</v>
      </c>
      <c r="F22" s="45" t="e">
        <f>SUM(F7:F15)</f>
        <v>#REF!</v>
      </c>
      <c r="G22" s="45">
        <f>SUM(G7:G21)</f>
        <v>398</v>
      </c>
      <c r="H22" s="45">
        <f>SUM(H7:H21)</f>
        <v>394</v>
      </c>
      <c r="I22" s="46">
        <f>SUM(I7:I21)</f>
        <v>546</v>
      </c>
      <c r="J22" s="65">
        <f>(E22-D22)/D22</f>
        <v>0.18867924528301888</v>
      </c>
      <c r="K22" s="56">
        <f>E22-D22</f>
        <v>10</v>
      </c>
      <c r="L22" s="65">
        <f>(I22-H22)/H22</f>
        <v>0.38578680203045684</v>
      </c>
      <c r="M22" s="56">
        <f>I22-H22</f>
        <v>152</v>
      </c>
      <c r="N22" s="15"/>
    </row>
    <row r="23" spans="1:14" ht="7.5" customHeight="1" x14ac:dyDescent="0.25">
      <c r="A23" s="21"/>
      <c r="B23" s="17"/>
      <c r="C23" s="17"/>
      <c r="D23" s="17"/>
      <c r="E23" s="90"/>
      <c r="F23" s="17"/>
      <c r="G23" s="17"/>
      <c r="H23" s="17"/>
      <c r="I23" s="86"/>
      <c r="J23" s="18"/>
      <c r="K23" s="19"/>
      <c r="L23" s="18"/>
      <c r="M23" s="19"/>
      <c r="N23" s="15"/>
    </row>
    <row r="24" spans="1:14" x14ac:dyDescent="0.25">
      <c r="A24" s="21" t="s">
        <v>73</v>
      </c>
      <c r="B24" s="23">
        <f>'All Programs'!B63</f>
        <v>14</v>
      </c>
      <c r="C24" s="23">
        <f>'All Programs'!C63</f>
        <v>2</v>
      </c>
      <c r="D24" s="23">
        <f>'All Programs'!D63</f>
        <v>3</v>
      </c>
      <c r="E24" s="85">
        <f>'All Programs'!E63</f>
        <v>6</v>
      </c>
      <c r="F24" s="23" t="e">
        <f>'All Programs'!#REF!</f>
        <v>#REF!</v>
      </c>
      <c r="G24" s="23">
        <f>'All Programs'!F63</f>
        <v>15</v>
      </c>
      <c r="H24" s="23">
        <f>'All Programs'!G63</f>
        <v>24</v>
      </c>
      <c r="I24" s="85">
        <f>'All Programs'!H63</f>
        <v>41</v>
      </c>
      <c r="J24" s="64">
        <f>'All Programs'!I63</f>
        <v>1</v>
      </c>
      <c r="K24" s="42">
        <f>'All Programs'!J63</f>
        <v>3</v>
      </c>
      <c r="L24" s="64">
        <f>'All Programs'!K63</f>
        <v>0.70833333333333337</v>
      </c>
      <c r="M24" s="42">
        <f>'All Programs'!L63</f>
        <v>17</v>
      </c>
      <c r="N24" s="15"/>
    </row>
    <row r="25" spans="1:14" x14ac:dyDescent="0.25">
      <c r="A25" s="21" t="s">
        <v>74</v>
      </c>
      <c r="B25" s="9">
        <f>'All Programs'!B64</f>
        <v>28</v>
      </c>
      <c r="C25" s="9">
        <f>'All Programs'!C64</f>
        <v>41</v>
      </c>
      <c r="D25" s="9">
        <f>'All Programs'!D64</f>
        <v>39</v>
      </c>
      <c r="E25" s="85">
        <f>'All Programs'!E64</f>
        <v>46</v>
      </c>
      <c r="F25" s="9" t="e">
        <f>'All Programs'!#REF!</f>
        <v>#REF!</v>
      </c>
      <c r="G25" s="9">
        <f>'All Programs'!F64</f>
        <v>236</v>
      </c>
      <c r="H25" s="9">
        <f>'All Programs'!G64</f>
        <v>232</v>
      </c>
      <c r="I25" s="85">
        <f>'All Programs'!H64</f>
        <v>300</v>
      </c>
      <c r="J25" s="64">
        <f>'All Programs'!I64</f>
        <v>0.17948717948717949</v>
      </c>
      <c r="K25" s="42">
        <f>'All Programs'!J64</f>
        <v>7</v>
      </c>
      <c r="L25" s="64">
        <f>'All Programs'!K64</f>
        <v>0.29310344827586204</v>
      </c>
      <c r="M25" s="42">
        <f>'All Programs'!L64</f>
        <v>68</v>
      </c>
      <c r="N25" s="15"/>
    </row>
    <row r="26" spans="1:14" x14ac:dyDescent="0.25">
      <c r="A26" s="47" t="s">
        <v>115</v>
      </c>
      <c r="B26" s="48">
        <f t="shared" ref="B26:I26" si="0">SUM(B24:B25)</f>
        <v>42</v>
      </c>
      <c r="C26" s="48">
        <f t="shared" si="0"/>
        <v>43</v>
      </c>
      <c r="D26" s="48">
        <f t="shared" si="0"/>
        <v>42</v>
      </c>
      <c r="E26" s="41">
        <f t="shared" si="0"/>
        <v>52</v>
      </c>
      <c r="F26" s="48" t="e">
        <f t="shared" si="0"/>
        <v>#REF!</v>
      </c>
      <c r="G26" s="48">
        <f t="shared" si="0"/>
        <v>251</v>
      </c>
      <c r="H26" s="48">
        <f t="shared" si="0"/>
        <v>256</v>
      </c>
      <c r="I26" s="41">
        <f t="shared" si="0"/>
        <v>341</v>
      </c>
      <c r="J26" s="57">
        <f>(E26-D26)/D26</f>
        <v>0.23809523809523808</v>
      </c>
      <c r="K26" s="41">
        <f>E26-D26</f>
        <v>10</v>
      </c>
      <c r="L26" s="57">
        <f>(I26-H26)/H26</f>
        <v>0.33203125</v>
      </c>
      <c r="M26" s="41">
        <f>I26-H26</f>
        <v>85</v>
      </c>
      <c r="N26" s="15"/>
    </row>
    <row r="27" spans="1:14" ht="7.5" customHeight="1" x14ac:dyDescent="0.25">
      <c r="A27" s="21"/>
      <c r="B27" s="17"/>
      <c r="C27" s="17"/>
      <c r="D27" s="17"/>
      <c r="E27" s="90"/>
      <c r="F27" s="17"/>
      <c r="G27" s="17"/>
      <c r="H27" s="17"/>
      <c r="I27" s="86"/>
      <c r="J27" s="18"/>
      <c r="K27" s="19"/>
      <c r="L27" s="18"/>
      <c r="M27" s="19"/>
      <c r="N27" s="15"/>
    </row>
    <row r="28" spans="1:14" x14ac:dyDescent="0.25">
      <c r="A28" s="21" t="s">
        <v>135</v>
      </c>
      <c r="B28" s="23">
        <f>'All Programs'!B67</f>
        <v>19</v>
      </c>
      <c r="C28" s="23">
        <f>'All Programs'!C67</f>
        <v>14</v>
      </c>
      <c r="D28" s="23">
        <f>'All Programs'!D67</f>
        <v>19</v>
      </c>
      <c r="E28" s="85">
        <f>'All Programs'!E67</f>
        <v>25</v>
      </c>
      <c r="F28" s="23" t="e">
        <f>'All Programs'!#REF!</f>
        <v>#REF!</v>
      </c>
      <c r="G28" s="23">
        <f>'All Programs'!F67</f>
        <v>98</v>
      </c>
      <c r="H28" s="23">
        <f>'All Programs'!G67</f>
        <v>170</v>
      </c>
      <c r="I28" s="85">
        <f>'All Programs'!H67</f>
        <v>188</v>
      </c>
      <c r="J28" s="64">
        <f>'All Programs'!I67</f>
        <v>0.31578947368421051</v>
      </c>
      <c r="K28" s="42">
        <f>'All Programs'!J67</f>
        <v>6</v>
      </c>
      <c r="L28" s="64">
        <f>'All Programs'!K67</f>
        <v>0.10588235294117647</v>
      </c>
      <c r="M28" s="42">
        <f>'All Programs'!L67</f>
        <v>18</v>
      </c>
      <c r="N28" s="15"/>
    </row>
    <row r="29" spans="1:14" x14ac:dyDescent="0.25">
      <c r="A29" s="126" t="s">
        <v>185</v>
      </c>
      <c r="B29" s="23"/>
      <c r="C29" s="23">
        <f>'All Programs'!C68</f>
        <v>66</v>
      </c>
      <c r="D29" s="23">
        <f>'All Programs'!D68</f>
        <v>60</v>
      </c>
      <c r="E29" s="85">
        <f>'All Programs'!E68</f>
        <v>95</v>
      </c>
      <c r="F29" s="23" t="e">
        <f>'All Programs'!#REF!</f>
        <v>#REF!</v>
      </c>
      <c r="G29" s="23">
        <f>'All Programs'!F68</f>
        <v>440</v>
      </c>
      <c r="H29" s="23">
        <f>'All Programs'!G68</f>
        <v>398</v>
      </c>
      <c r="I29" s="85">
        <f>'All Programs'!H68</f>
        <v>676</v>
      </c>
      <c r="J29" s="64">
        <f>'All Programs'!I68</f>
        <v>0.58333333333333337</v>
      </c>
      <c r="K29" s="42">
        <f>'All Programs'!J68</f>
        <v>35</v>
      </c>
      <c r="L29" s="64">
        <f>'All Programs'!K68</f>
        <v>0.69849246231155782</v>
      </c>
      <c r="M29" s="42">
        <f>'All Programs'!L68</f>
        <v>278</v>
      </c>
      <c r="N29" s="15"/>
    </row>
    <row r="30" spans="1:14" x14ac:dyDescent="0.25">
      <c r="A30" s="54" t="s">
        <v>136</v>
      </c>
      <c r="B30" s="23">
        <f>'All Programs'!B69</f>
        <v>7</v>
      </c>
      <c r="C30" s="23">
        <f>'All Programs'!C69</f>
        <v>0</v>
      </c>
      <c r="D30" s="23">
        <f>'All Programs'!D69</f>
        <v>0</v>
      </c>
      <c r="E30" s="85">
        <f>'All Programs'!E69</f>
        <v>0</v>
      </c>
      <c r="F30" s="23" t="e">
        <f>'All Programs'!#REF!</f>
        <v>#REF!</v>
      </c>
      <c r="G30" s="23">
        <f>'All Programs'!F69</f>
        <v>0</v>
      </c>
      <c r="H30" s="23">
        <f>'All Programs'!G69</f>
        <v>0</v>
      </c>
      <c r="I30" s="85">
        <f>'All Programs'!H69</f>
        <v>0</v>
      </c>
      <c r="J30" s="64" t="str">
        <f>'All Programs'!I69</f>
        <v>--</v>
      </c>
      <c r="K30" s="42">
        <f>'All Programs'!J69</f>
        <v>0</v>
      </c>
      <c r="L30" s="64" t="str">
        <f>'All Programs'!K69</f>
        <v>--</v>
      </c>
      <c r="M30" s="42">
        <f>'All Programs'!L69</f>
        <v>0</v>
      </c>
      <c r="N30" s="15"/>
    </row>
    <row r="31" spans="1:14" x14ac:dyDescent="0.25">
      <c r="A31" s="54" t="s">
        <v>137</v>
      </c>
      <c r="B31" s="9">
        <f>'All Programs'!B70</f>
        <v>20</v>
      </c>
      <c r="C31" s="9">
        <f>'All Programs'!C70</f>
        <v>0</v>
      </c>
      <c r="D31" s="9">
        <f>'All Programs'!D70</f>
        <v>0</v>
      </c>
      <c r="E31" s="85">
        <f>'All Programs'!E70</f>
        <v>0</v>
      </c>
      <c r="F31" s="9" t="e">
        <f>'All Programs'!#REF!</f>
        <v>#REF!</v>
      </c>
      <c r="G31" s="9">
        <f>'All Programs'!F70</f>
        <v>0</v>
      </c>
      <c r="H31" s="9">
        <f>'All Programs'!G70</f>
        <v>0</v>
      </c>
      <c r="I31" s="85">
        <f>'All Programs'!H70</f>
        <v>0</v>
      </c>
      <c r="J31" s="64" t="str">
        <f>'All Programs'!I70</f>
        <v>--</v>
      </c>
      <c r="K31" s="42">
        <f>'All Programs'!J70</f>
        <v>0</v>
      </c>
      <c r="L31" s="64" t="str">
        <f>'All Programs'!K70</f>
        <v>--</v>
      </c>
      <c r="M31" s="42">
        <f>'All Programs'!L70</f>
        <v>0</v>
      </c>
      <c r="N31" s="15"/>
    </row>
    <row r="32" spans="1:14" x14ac:dyDescent="0.25">
      <c r="A32" s="44" t="s">
        <v>138</v>
      </c>
      <c r="B32" s="48">
        <f>'All Programs'!B71</f>
        <v>46</v>
      </c>
      <c r="C32" s="48">
        <f>'All Programs'!C71</f>
        <v>80</v>
      </c>
      <c r="D32" s="48">
        <f>'All Programs'!D71</f>
        <v>79</v>
      </c>
      <c r="E32" s="41">
        <f>'All Programs'!E71</f>
        <v>120</v>
      </c>
      <c r="F32" s="48" t="e">
        <f>SUM(F28:F31)</f>
        <v>#REF!</v>
      </c>
      <c r="G32" s="48">
        <f t="shared" ref="G32:I32" si="1">SUM(G28:G31)</f>
        <v>538</v>
      </c>
      <c r="H32" s="48">
        <f t="shared" si="1"/>
        <v>568</v>
      </c>
      <c r="I32" s="41">
        <f t="shared" si="1"/>
        <v>864</v>
      </c>
      <c r="J32" s="57">
        <f>(E32-D32)/D32</f>
        <v>0.51898734177215189</v>
      </c>
      <c r="K32" s="41">
        <f>E32-D32</f>
        <v>41</v>
      </c>
      <c r="L32" s="57">
        <f>(I32-H32)/H32</f>
        <v>0.52112676056338025</v>
      </c>
      <c r="M32" s="41">
        <f>I32-H32</f>
        <v>296</v>
      </c>
      <c r="N32" s="15"/>
    </row>
    <row r="33" spans="1:14" ht="7.5" customHeight="1" x14ac:dyDescent="0.25">
      <c r="A33" s="21"/>
      <c r="B33" s="17"/>
      <c r="C33" s="17"/>
      <c r="D33" s="17"/>
      <c r="E33" s="90"/>
      <c r="F33" s="17"/>
      <c r="G33" s="17"/>
      <c r="H33" s="17"/>
      <c r="I33" s="86"/>
      <c r="J33" s="18"/>
      <c r="K33" s="19"/>
      <c r="L33" s="18"/>
      <c r="M33" s="19"/>
      <c r="N33" s="15"/>
    </row>
    <row r="34" spans="1:14" x14ac:dyDescent="0.25">
      <c r="A34" s="21" t="s">
        <v>75</v>
      </c>
      <c r="B34" s="23">
        <f>'All Programs'!B73</f>
        <v>17</v>
      </c>
      <c r="C34" s="23">
        <f>'All Programs'!C73</f>
        <v>7</v>
      </c>
      <c r="D34" s="23">
        <f>'All Programs'!D73</f>
        <v>8</v>
      </c>
      <c r="E34" s="85">
        <f>'All Programs'!E73</f>
        <v>11</v>
      </c>
      <c r="F34" s="23" t="e">
        <f>'All Programs'!#REF!</f>
        <v>#REF!</v>
      </c>
      <c r="G34" s="23">
        <f>'All Programs'!F73</f>
        <v>126</v>
      </c>
      <c r="H34" s="23">
        <f>'All Programs'!G73</f>
        <v>138</v>
      </c>
      <c r="I34" s="85">
        <f>'All Programs'!H73</f>
        <v>198</v>
      </c>
      <c r="J34" s="64">
        <f>'All Programs'!I73</f>
        <v>0.375</v>
      </c>
      <c r="K34" s="42">
        <f>'All Programs'!J73</f>
        <v>3</v>
      </c>
      <c r="L34" s="64">
        <f>'All Programs'!K73</f>
        <v>0.43478260869565216</v>
      </c>
      <c r="M34" s="42">
        <f>'All Programs'!L73</f>
        <v>60</v>
      </c>
      <c r="N34" s="15"/>
    </row>
    <row r="35" spans="1:14" ht="7.5" customHeight="1" x14ac:dyDescent="0.25">
      <c r="A35" s="21"/>
      <c r="B35" s="17"/>
      <c r="C35" s="17"/>
      <c r="D35" s="17"/>
      <c r="E35" s="90"/>
      <c r="F35" s="17"/>
      <c r="G35" s="17"/>
      <c r="H35" s="17"/>
      <c r="I35" s="86"/>
      <c r="J35" s="18"/>
      <c r="K35" s="19"/>
      <c r="L35" s="18"/>
      <c r="M35" s="19"/>
      <c r="N35" s="15"/>
    </row>
    <row r="36" spans="1:14" x14ac:dyDescent="0.25">
      <c r="A36" s="21" t="s">
        <v>69</v>
      </c>
      <c r="B36" s="23">
        <f>'All Programs'!B82</f>
        <v>99</v>
      </c>
      <c r="C36" s="23">
        <f>'All Programs'!C82</f>
        <v>67</v>
      </c>
      <c r="D36" s="23">
        <f>'All Programs'!D82</f>
        <v>51</v>
      </c>
      <c r="E36" s="85">
        <f>'All Programs'!E82</f>
        <v>53</v>
      </c>
      <c r="F36" s="23" t="e">
        <f>'All Programs'!#REF!</f>
        <v>#REF!</v>
      </c>
      <c r="G36" s="23">
        <f>'All Programs'!F82</f>
        <v>557</v>
      </c>
      <c r="H36" s="23">
        <f>'All Programs'!G82</f>
        <v>416</v>
      </c>
      <c r="I36" s="85">
        <f>'All Programs'!H82</f>
        <v>389</v>
      </c>
      <c r="J36" s="64">
        <f>'All Programs'!I82</f>
        <v>3.9215686274509803E-2</v>
      </c>
      <c r="K36" s="42">
        <f>'All Programs'!J82</f>
        <v>2</v>
      </c>
      <c r="L36" s="64">
        <f>'All Programs'!K82</f>
        <v>-6.4903846153846159E-2</v>
      </c>
      <c r="M36" s="42">
        <f>'All Programs'!L82</f>
        <v>-27</v>
      </c>
      <c r="N36" s="15"/>
    </row>
    <row r="37" spans="1:14" x14ac:dyDescent="0.25">
      <c r="A37" s="21" t="s">
        <v>70</v>
      </c>
      <c r="B37" s="23">
        <f>'All Programs'!B83</f>
        <v>85</v>
      </c>
      <c r="C37" s="23">
        <f>'All Programs'!C83</f>
        <v>151</v>
      </c>
      <c r="D37" s="23">
        <f>'All Programs'!D83</f>
        <v>130</v>
      </c>
      <c r="E37" s="85">
        <f>'All Programs'!E83</f>
        <v>127</v>
      </c>
      <c r="F37" s="23" t="e">
        <f>'All Programs'!#REF!</f>
        <v>#REF!</v>
      </c>
      <c r="G37" s="23">
        <f>'All Programs'!F83</f>
        <v>864</v>
      </c>
      <c r="H37" s="23">
        <f>'All Programs'!G83</f>
        <v>746</v>
      </c>
      <c r="I37" s="85">
        <f>'All Programs'!H83</f>
        <v>759</v>
      </c>
      <c r="J37" s="64">
        <f>'All Programs'!I83</f>
        <v>-2.3076923076923078E-2</v>
      </c>
      <c r="K37" s="42">
        <f>'All Programs'!J83</f>
        <v>-3</v>
      </c>
      <c r="L37" s="64">
        <f>'All Programs'!K83</f>
        <v>1.7426273458445041E-2</v>
      </c>
      <c r="M37" s="42">
        <f>'All Programs'!L83</f>
        <v>13</v>
      </c>
      <c r="N37" s="15"/>
    </row>
    <row r="38" spans="1:14" hidden="1" x14ac:dyDescent="0.25">
      <c r="A38" s="21" t="s">
        <v>67</v>
      </c>
      <c r="B38" s="23">
        <f>'All Programs'!B84</f>
        <v>0</v>
      </c>
      <c r="C38" s="23">
        <f>'All Programs'!C84</f>
        <v>0</v>
      </c>
      <c r="D38" s="23">
        <f>'All Programs'!D84</f>
        <v>0</v>
      </c>
      <c r="E38" s="85">
        <f>'All Programs'!E84</f>
        <v>0</v>
      </c>
      <c r="F38" s="23" t="e">
        <f>'All Programs'!#REF!</f>
        <v>#REF!</v>
      </c>
      <c r="G38" s="23">
        <f>'All Programs'!F84</f>
        <v>0</v>
      </c>
      <c r="H38" s="23">
        <f>'All Programs'!G84</f>
        <v>0</v>
      </c>
      <c r="I38" s="85">
        <f>'All Programs'!H84</f>
        <v>0</v>
      </c>
      <c r="J38" s="64" t="str">
        <f>'All Programs'!I84</f>
        <v>--</v>
      </c>
      <c r="K38" s="42">
        <f>'All Programs'!J84</f>
        <v>0</v>
      </c>
      <c r="L38" s="64" t="str">
        <f>'All Programs'!K84</f>
        <v>--</v>
      </c>
      <c r="M38" s="42">
        <f>'All Programs'!L84</f>
        <v>0</v>
      </c>
      <c r="N38" s="15"/>
    </row>
    <row r="39" spans="1:14" hidden="1" x14ac:dyDescent="0.25">
      <c r="A39" s="21" t="s">
        <v>68</v>
      </c>
      <c r="B39" s="9">
        <f>'All Programs'!B85</f>
        <v>0</v>
      </c>
      <c r="C39" s="9">
        <f>'All Programs'!C85</f>
        <v>0</v>
      </c>
      <c r="D39" s="9">
        <f>'All Programs'!D85</f>
        <v>0</v>
      </c>
      <c r="E39" s="85">
        <f>'All Programs'!E85</f>
        <v>0</v>
      </c>
      <c r="F39" s="9" t="e">
        <f>'All Programs'!#REF!</f>
        <v>#REF!</v>
      </c>
      <c r="G39" s="9">
        <f>'All Programs'!F85</f>
        <v>0</v>
      </c>
      <c r="H39" s="9">
        <f>'All Programs'!G85</f>
        <v>0</v>
      </c>
      <c r="I39" s="85">
        <f>'All Programs'!H85</f>
        <v>0</v>
      </c>
      <c r="J39" s="64" t="str">
        <f>'All Programs'!I85</f>
        <v>--</v>
      </c>
      <c r="K39" s="42">
        <f>'All Programs'!J85</f>
        <v>0</v>
      </c>
      <c r="L39" s="64" t="str">
        <f>'All Programs'!K85</f>
        <v>--</v>
      </c>
      <c r="M39" s="42">
        <f>'All Programs'!L85</f>
        <v>0</v>
      </c>
      <c r="N39" s="15"/>
    </row>
    <row r="40" spans="1:14" x14ac:dyDescent="0.25">
      <c r="A40" s="44" t="s">
        <v>116</v>
      </c>
      <c r="B40" s="45">
        <f t="shared" ref="B40:I40" si="2">SUM(B36:B39)</f>
        <v>184</v>
      </c>
      <c r="C40" s="45">
        <f t="shared" si="2"/>
        <v>218</v>
      </c>
      <c r="D40" s="45">
        <f t="shared" si="2"/>
        <v>181</v>
      </c>
      <c r="E40" s="56">
        <f t="shared" si="2"/>
        <v>180</v>
      </c>
      <c r="F40" s="106" t="e">
        <f t="shared" si="2"/>
        <v>#REF!</v>
      </c>
      <c r="G40" s="106">
        <f t="shared" si="2"/>
        <v>1421</v>
      </c>
      <c r="H40" s="106">
        <f t="shared" si="2"/>
        <v>1162</v>
      </c>
      <c r="I40" s="107">
        <f t="shared" si="2"/>
        <v>1148</v>
      </c>
      <c r="J40" s="65">
        <f>(E40-D40)/D40</f>
        <v>-5.5248618784530384E-3</v>
      </c>
      <c r="K40" s="56">
        <f>E40-D40</f>
        <v>-1</v>
      </c>
      <c r="L40" s="65">
        <f>(I40-H40)/H40</f>
        <v>-1.2048192771084338E-2</v>
      </c>
      <c r="M40" s="56">
        <f>I40-H40</f>
        <v>-14</v>
      </c>
      <c r="N40" s="15"/>
    </row>
    <row r="41" spans="1:14" ht="7.5" customHeight="1" x14ac:dyDescent="0.25">
      <c r="A41" s="21"/>
      <c r="B41" s="17"/>
      <c r="C41" s="17"/>
      <c r="D41" s="17"/>
      <c r="E41" s="90"/>
      <c r="F41" s="17"/>
      <c r="G41" s="17"/>
      <c r="H41" s="17"/>
      <c r="I41" s="86"/>
      <c r="J41" s="72"/>
      <c r="K41" s="19"/>
      <c r="L41" s="72"/>
      <c r="M41" s="19"/>
      <c r="N41" s="15"/>
    </row>
    <row r="42" spans="1:14" x14ac:dyDescent="0.25">
      <c r="A42" s="21" t="s">
        <v>76</v>
      </c>
      <c r="B42" s="23">
        <f>'All Programs'!B88</f>
        <v>34</v>
      </c>
      <c r="C42" s="23">
        <f>'All Programs'!C88</f>
        <v>25</v>
      </c>
      <c r="D42" s="23">
        <f>'All Programs'!D88</f>
        <v>16</v>
      </c>
      <c r="E42" s="85">
        <f>'All Programs'!E88</f>
        <v>17</v>
      </c>
      <c r="F42" s="23" t="e">
        <f>'All Programs'!#REF!</f>
        <v>#REF!</v>
      </c>
      <c r="G42" s="23">
        <f>'All Programs'!F88</f>
        <v>267</v>
      </c>
      <c r="H42" s="23">
        <f>'All Programs'!G88</f>
        <v>160</v>
      </c>
      <c r="I42" s="85">
        <f>'All Programs'!H88</f>
        <v>165</v>
      </c>
      <c r="J42" s="64">
        <f>'All Programs'!I88</f>
        <v>6.25E-2</v>
      </c>
      <c r="K42" s="42">
        <f>'All Programs'!J88</f>
        <v>1</v>
      </c>
      <c r="L42" s="64">
        <f>'All Programs'!K88</f>
        <v>3.125E-2</v>
      </c>
      <c r="M42" s="42">
        <f>'All Programs'!L88</f>
        <v>5</v>
      </c>
      <c r="N42" s="15"/>
    </row>
    <row r="43" spans="1:14" x14ac:dyDescent="0.25">
      <c r="A43" s="21" t="s">
        <v>77</v>
      </c>
      <c r="B43" s="23">
        <f>'All Programs'!B89</f>
        <v>10</v>
      </c>
      <c r="C43" s="23">
        <f>'All Programs'!C89</f>
        <v>13</v>
      </c>
      <c r="D43" s="23">
        <f>'All Programs'!D89</f>
        <v>5</v>
      </c>
      <c r="E43" s="85">
        <f>'All Programs'!E89</f>
        <v>4</v>
      </c>
      <c r="F43" s="23" t="e">
        <f>'All Programs'!#REF!</f>
        <v>#REF!</v>
      </c>
      <c r="G43" s="23">
        <f>'All Programs'!F89</f>
        <v>150</v>
      </c>
      <c r="H43" s="23">
        <f>'All Programs'!G89</f>
        <v>52</v>
      </c>
      <c r="I43" s="85">
        <f>'All Programs'!H89</f>
        <v>49</v>
      </c>
      <c r="J43" s="64">
        <f>'All Programs'!I89</f>
        <v>-0.2</v>
      </c>
      <c r="K43" s="42">
        <f>'All Programs'!J89</f>
        <v>-1</v>
      </c>
      <c r="L43" s="64">
        <f>'All Programs'!K89</f>
        <v>-5.7692307692307696E-2</v>
      </c>
      <c r="M43" s="42">
        <f>'All Programs'!L89</f>
        <v>-3</v>
      </c>
      <c r="N43" s="15"/>
    </row>
    <row r="44" spans="1:14" x14ac:dyDescent="0.25">
      <c r="A44" s="126" t="s">
        <v>235</v>
      </c>
      <c r="B44" s="23"/>
      <c r="C44" s="23">
        <f>'All Programs'!C90</f>
        <v>0</v>
      </c>
      <c r="D44" s="23">
        <f>'All Programs'!D90</f>
        <v>12</v>
      </c>
      <c r="E44" s="85">
        <f>'All Programs'!E90</f>
        <v>10</v>
      </c>
      <c r="F44" s="23" t="e">
        <f>'All Programs'!#REF!</f>
        <v>#REF!</v>
      </c>
      <c r="G44" s="23">
        <f>'All Programs'!F90</f>
        <v>0</v>
      </c>
      <c r="H44" s="23">
        <f>'All Programs'!G90</f>
        <v>118</v>
      </c>
      <c r="I44" s="85">
        <f>'All Programs'!H90</f>
        <v>106</v>
      </c>
      <c r="J44" s="64">
        <f>'All Programs'!I90</f>
        <v>-0.16666666666666666</v>
      </c>
      <c r="K44" s="42">
        <f>'All Programs'!J90</f>
        <v>-2</v>
      </c>
      <c r="L44" s="64">
        <f>'All Programs'!K90</f>
        <v>-0.10169491525423729</v>
      </c>
      <c r="M44" s="42">
        <f>'All Programs'!L90</f>
        <v>-12</v>
      </c>
      <c r="N44" s="15"/>
    </row>
    <row r="45" spans="1:14" x14ac:dyDescent="0.25">
      <c r="A45" s="131" t="s">
        <v>261</v>
      </c>
      <c r="B45" s="23"/>
      <c r="C45" s="23">
        <f>'All Programs'!C91</f>
        <v>0</v>
      </c>
      <c r="D45" s="23">
        <f>'All Programs'!D91</f>
        <v>0</v>
      </c>
      <c r="E45" s="85">
        <f>'All Programs'!E91</f>
        <v>1</v>
      </c>
      <c r="F45" s="23" t="e">
        <f>'All Programs'!#REF!</f>
        <v>#REF!</v>
      </c>
      <c r="G45" s="23">
        <f>'All Programs'!F91</f>
        <v>0</v>
      </c>
      <c r="H45" s="23">
        <f>'All Programs'!G91</f>
        <v>0</v>
      </c>
      <c r="I45" s="85">
        <f>'All Programs'!H91</f>
        <v>8</v>
      </c>
      <c r="J45" s="64" t="str">
        <f>'All Programs'!I91</f>
        <v>--</v>
      </c>
      <c r="K45" s="42">
        <f>'All Programs'!J91</f>
        <v>1</v>
      </c>
      <c r="L45" s="64" t="str">
        <f>'All Programs'!K91</f>
        <v>--</v>
      </c>
      <c r="M45" s="42">
        <f>'All Programs'!L91</f>
        <v>8</v>
      </c>
      <c r="N45" s="15"/>
    </row>
    <row r="46" spans="1:14" x14ac:dyDescent="0.25">
      <c r="A46" s="21" t="s">
        <v>78</v>
      </c>
      <c r="B46" s="9">
        <f>'All Programs'!B92</f>
        <v>38</v>
      </c>
      <c r="C46" s="9">
        <f>'All Programs'!C92</f>
        <v>5</v>
      </c>
      <c r="D46" s="9">
        <f>'All Programs'!D92</f>
        <v>5</v>
      </c>
      <c r="E46" s="85">
        <f>'All Programs'!E92</f>
        <v>3</v>
      </c>
      <c r="F46" s="9" t="e">
        <f>'All Programs'!#REF!</f>
        <v>#REF!</v>
      </c>
      <c r="G46" s="9">
        <f>'All Programs'!F92</f>
        <v>42</v>
      </c>
      <c r="H46" s="9">
        <f>'All Programs'!G92</f>
        <v>35</v>
      </c>
      <c r="I46" s="85">
        <f>'All Programs'!H92</f>
        <v>24</v>
      </c>
      <c r="J46" s="64">
        <f>'All Programs'!I92</f>
        <v>-0.4</v>
      </c>
      <c r="K46" s="42">
        <f>'All Programs'!J92</f>
        <v>-2</v>
      </c>
      <c r="L46" s="64">
        <f>'All Programs'!K92</f>
        <v>-0.31428571428571428</v>
      </c>
      <c r="M46" s="42">
        <f>'All Programs'!L92</f>
        <v>-11</v>
      </c>
      <c r="N46" s="15"/>
    </row>
    <row r="47" spans="1:14" x14ac:dyDescent="0.25">
      <c r="A47" s="21" t="s">
        <v>151</v>
      </c>
      <c r="B47" s="9">
        <f>'All Programs'!B93</f>
        <v>0</v>
      </c>
      <c r="C47" s="9">
        <f>'All Programs'!C93</f>
        <v>27</v>
      </c>
      <c r="D47" s="9">
        <f>'All Programs'!D93</f>
        <v>24</v>
      </c>
      <c r="E47" s="85">
        <f>'All Programs'!E93</f>
        <v>22</v>
      </c>
      <c r="F47" s="9" t="e">
        <f>'All Programs'!#REF!</f>
        <v>#REF!</v>
      </c>
      <c r="G47" s="9">
        <f>'All Programs'!F93</f>
        <v>209</v>
      </c>
      <c r="H47" s="9">
        <f>'All Programs'!G93</f>
        <v>194</v>
      </c>
      <c r="I47" s="85">
        <f>'All Programs'!H93</f>
        <v>160</v>
      </c>
      <c r="J47" s="64">
        <f>'All Programs'!I93</f>
        <v>-8.3333333333333329E-2</v>
      </c>
      <c r="K47" s="85">
        <f>'All Programs'!J93</f>
        <v>-2</v>
      </c>
      <c r="L47" s="64">
        <f>'All Programs'!K93</f>
        <v>-0.17525773195876287</v>
      </c>
      <c r="M47" s="85">
        <f>'All Programs'!L93</f>
        <v>-34</v>
      </c>
      <c r="N47" s="15"/>
    </row>
    <row r="48" spans="1:14" x14ac:dyDescent="0.25">
      <c r="A48" s="47" t="s">
        <v>117</v>
      </c>
      <c r="B48" s="48">
        <f t="shared" ref="B48:I48" si="3">SUM(B42:B47)</f>
        <v>82</v>
      </c>
      <c r="C48" s="48">
        <f t="shared" si="3"/>
        <v>70</v>
      </c>
      <c r="D48" s="48">
        <f t="shared" si="3"/>
        <v>62</v>
      </c>
      <c r="E48" s="41">
        <f t="shared" si="3"/>
        <v>57</v>
      </c>
      <c r="F48" s="48" t="e">
        <f t="shared" si="3"/>
        <v>#REF!</v>
      </c>
      <c r="G48" s="48">
        <f t="shared" si="3"/>
        <v>668</v>
      </c>
      <c r="H48" s="48">
        <f t="shared" si="3"/>
        <v>559</v>
      </c>
      <c r="I48" s="41">
        <f t="shared" si="3"/>
        <v>512</v>
      </c>
      <c r="J48" s="57">
        <f>(E48-D48)/D48</f>
        <v>-8.0645161290322578E-2</v>
      </c>
      <c r="K48" s="41">
        <f>E48-D48</f>
        <v>-5</v>
      </c>
      <c r="L48" s="57">
        <f>(I48-H48)/H48</f>
        <v>-8.4078711985688726E-2</v>
      </c>
      <c r="M48" s="41">
        <f>I48-H48</f>
        <v>-47</v>
      </c>
      <c r="N48" s="15"/>
    </row>
    <row r="49" spans="1:14" ht="7.5" customHeight="1" x14ac:dyDescent="0.25">
      <c r="A49" s="47"/>
      <c r="B49" s="9"/>
      <c r="C49" s="9"/>
      <c r="D49" s="9"/>
      <c r="E49" s="85"/>
      <c r="F49" s="9"/>
      <c r="G49" s="9"/>
      <c r="H49" s="9"/>
      <c r="I49" s="85"/>
      <c r="J49" s="64"/>
      <c r="K49" s="85"/>
      <c r="L49" s="64"/>
      <c r="M49" s="85"/>
      <c r="N49" s="15"/>
    </row>
    <row r="50" spans="1:14" hidden="1" x14ac:dyDescent="0.25">
      <c r="A50" s="27" t="s">
        <v>125</v>
      </c>
      <c r="B50" s="9">
        <f>'All Programs'!B116</f>
        <v>0</v>
      </c>
      <c r="C50" s="9">
        <f>'All Programs'!C116</f>
        <v>0</v>
      </c>
      <c r="D50" s="9">
        <f>'All Programs'!D116</f>
        <v>1</v>
      </c>
      <c r="E50" s="85">
        <f>'All Programs'!E116</f>
        <v>0</v>
      </c>
      <c r="F50" s="9" t="e">
        <f>'All Programs'!#REF!</f>
        <v>#REF!</v>
      </c>
      <c r="G50" s="9">
        <f>'All Programs'!F116</f>
        <v>0</v>
      </c>
      <c r="H50" s="9">
        <f>'All Programs'!G116</f>
        <v>3</v>
      </c>
      <c r="I50" s="85">
        <f>'All Programs'!H116</f>
        <v>0</v>
      </c>
      <c r="J50" s="64" t="str">
        <f>'All Programs'!I116</f>
        <v>--</v>
      </c>
      <c r="K50" s="42">
        <f>'All Programs'!J116</f>
        <v>-1</v>
      </c>
      <c r="L50" s="64" t="str">
        <f>'All Programs'!K116</f>
        <v>--</v>
      </c>
      <c r="M50" s="42">
        <f>'All Programs'!L116</f>
        <v>-3</v>
      </c>
      <c r="N50" s="15"/>
    </row>
    <row r="51" spans="1:14" x14ac:dyDescent="0.25">
      <c r="A51" s="131" t="s">
        <v>180</v>
      </c>
      <c r="B51" s="9">
        <f>'All Programs'!B117</f>
        <v>0</v>
      </c>
      <c r="C51" s="23">
        <f>'All Programs'!C116</f>
        <v>0</v>
      </c>
      <c r="D51" s="23">
        <f>'All Programs'!D116</f>
        <v>1</v>
      </c>
      <c r="E51" s="85">
        <f>'All Programs'!E116</f>
        <v>0</v>
      </c>
      <c r="F51" s="23" t="e">
        <f>'All Programs'!#REF!</f>
        <v>#REF!</v>
      </c>
      <c r="G51" s="23">
        <f>'All Programs'!F116</f>
        <v>0</v>
      </c>
      <c r="H51" s="23">
        <f>'All Programs'!G116</f>
        <v>3</v>
      </c>
      <c r="I51" s="85">
        <f>'All Programs'!H116</f>
        <v>0</v>
      </c>
      <c r="J51" s="64" t="str">
        <f>'All Programs'!I116</f>
        <v>--</v>
      </c>
      <c r="K51" s="42">
        <f>'All Programs'!J116</f>
        <v>-1</v>
      </c>
      <c r="L51" s="64" t="str">
        <f>'All Programs'!K116</f>
        <v>--</v>
      </c>
      <c r="M51" s="42">
        <f>'All Programs'!L116</f>
        <v>-3</v>
      </c>
      <c r="N51" s="15"/>
    </row>
    <row r="52" spans="1:14" x14ac:dyDescent="0.25">
      <c r="A52" s="131" t="s">
        <v>191</v>
      </c>
      <c r="B52" s="9"/>
      <c r="C52" s="23">
        <f>'All Programs'!C117</f>
        <v>0</v>
      </c>
      <c r="D52" s="23">
        <f>'All Programs'!D117</f>
        <v>0</v>
      </c>
      <c r="E52" s="85">
        <f>'All Programs'!E117</f>
        <v>1</v>
      </c>
      <c r="F52" s="23" t="e">
        <f>'All Programs'!#REF!</f>
        <v>#REF!</v>
      </c>
      <c r="G52" s="23">
        <f>'All Programs'!F117</f>
        <v>0</v>
      </c>
      <c r="H52" s="23">
        <f>'All Programs'!G117</f>
        <v>0</v>
      </c>
      <c r="I52" s="85">
        <f>'All Programs'!H117</f>
        <v>8</v>
      </c>
      <c r="J52" s="64" t="str">
        <f>'All Programs'!I117</f>
        <v>--</v>
      </c>
      <c r="K52" s="42">
        <f>'All Programs'!J117</f>
        <v>1</v>
      </c>
      <c r="L52" s="64" t="str">
        <f>'All Programs'!K117</f>
        <v>--</v>
      </c>
      <c r="M52" s="42">
        <f>'All Programs'!L117</f>
        <v>8</v>
      </c>
      <c r="N52" s="15"/>
    </row>
    <row r="53" spans="1:14" x14ac:dyDescent="0.25">
      <c r="A53" s="21" t="s">
        <v>85</v>
      </c>
      <c r="B53" s="23">
        <f>'All Programs'!B118</f>
        <v>1</v>
      </c>
      <c r="C53" s="23">
        <f>'All Programs'!C118</f>
        <v>0</v>
      </c>
      <c r="D53" s="23">
        <f>'All Programs'!D118</f>
        <v>0</v>
      </c>
      <c r="E53" s="85">
        <f>'All Programs'!E118</f>
        <v>0</v>
      </c>
      <c r="F53" s="23" t="e">
        <f>'All Programs'!#REF!</f>
        <v>#REF!</v>
      </c>
      <c r="G53" s="23">
        <f>'All Programs'!F118</f>
        <v>0</v>
      </c>
      <c r="H53" s="23">
        <f>'All Programs'!G118</f>
        <v>0</v>
      </c>
      <c r="I53" s="85">
        <f>'All Programs'!H118</f>
        <v>0</v>
      </c>
      <c r="J53" s="64" t="str">
        <f>'All Programs'!I118</f>
        <v>--</v>
      </c>
      <c r="K53" s="42">
        <f>'All Programs'!J118</f>
        <v>0</v>
      </c>
      <c r="L53" s="64" t="str">
        <f>'All Programs'!K118</f>
        <v>--</v>
      </c>
      <c r="M53" s="42">
        <f>'All Programs'!L118</f>
        <v>0</v>
      </c>
      <c r="N53" s="15"/>
    </row>
    <row r="54" spans="1:14" x14ac:dyDescent="0.25">
      <c r="A54" s="21" t="s">
        <v>143</v>
      </c>
      <c r="B54" s="23">
        <f>'All Programs'!B119</f>
        <v>2</v>
      </c>
      <c r="C54" s="23">
        <f>'All Programs'!C119</f>
        <v>0</v>
      </c>
      <c r="D54" s="23">
        <f>'All Programs'!D119</f>
        <v>0</v>
      </c>
      <c r="E54" s="85">
        <f>'All Programs'!E119</f>
        <v>0</v>
      </c>
      <c r="F54" s="23" t="e">
        <f>'All Programs'!#REF!</f>
        <v>#REF!</v>
      </c>
      <c r="G54" s="23">
        <f>'All Programs'!F119</f>
        <v>0</v>
      </c>
      <c r="H54" s="23">
        <f>'All Programs'!G119</f>
        <v>0</v>
      </c>
      <c r="I54" s="85">
        <f>'All Programs'!H119</f>
        <v>0</v>
      </c>
      <c r="J54" s="64" t="str">
        <f>'All Programs'!I119</f>
        <v>--</v>
      </c>
      <c r="K54" s="85">
        <f>'All Programs'!J119</f>
        <v>0</v>
      </c>
      <c r="L54" s="64" t="str">
        <f>'All Programs'!K119</f>
        <v>--</v>
      </c>
      <c r="M54" s="85">
        <f>'All Programs'!L119</f>
        <v>0</v>
      </c>
      <c r="N54" s="15"/>
    </row>
    <row r="55" spans="1:14" x14ac:dyDescent="0.25">
      <c r="A55" s="131" t="s">
        <v>173</v>
      </c>
      <c r="B55" s="9">
        <f>'All Programs'!B121</f>
        <v>0</v>
      </c>
      <c r="C55" s="9">
        <f>'All Programs'!C121</f>
        <v>0</v>
      </c>
      <c r="D55" s="9">
        <f>'All Programs'!D121</f>
        <v>0</v>
      </c>
      <c r="E55" s="85">
        <f>'All Programs'!E121</f>
        <v>0</v>
      </c>
      <c r="F55" s="9" t="e">
        <f>'All Programs'!#REF!</f>
        <v>#REF!</v>
      </c>
      <c r="G55" s="9">
        <f>'All Programs'!F121</f>
        <v>0</v>
      </c>
      <c r="H55" s="9">
        <f>'All Programs'!G121</f>
        <v>0</v>
      </c>
      <c r="I55" s="85">
        <f>'All Programs'!H121</f>
        <v>0</v>
      </c>
      <c r="J55" s="64" t="str">
        <f>'All Programs'!I121</f>
        <v>--</v>
      </c>
      <c r="K55" s="42">
        <f>'All Programs'!J121</f>
        <v>0</v>
      </c>
      <c r="L55" s="64" t="str">
        <f>'All Programs'!K121</f>
        <v>--</v>
      </c>
      <c r="M55" s="42">
        <f>'All Programs'!L121</f>
        <v>0</v>
      </c>
      <c r="N55" s="15"/>
    </row>
    <row r="56" spans="1:14" x14ac:dyDescent="0.25">
      <c r="A56" s="131" t="s">
        <v>118</v>
      </c>
      <c r="B56" s="9">
        <f>'All Programs'!B122</f>
        <v>1</v>
      </c>
      <c r="C56" s="9">
        <f>'All Programs'!C122</f>
        <v>5</v>
      </c>
      <c r="D56" s="9">
        <f>'All Programs'!D122</f>
        <v>1</v>
      </c>
      <c r="E56" s="85">
        <f>'All Programs'!E122</f>
        <v>3</v>
      </c>
      <c r="F56" s="9" t="e">
        <f>'All Programs'!#REF!</f>
        <v>#REF!</v>
      </c>
      <c r="G56" s="9">
        <f>'All Programs'!F122</f>
        <v>23</v>
      </c>
      <c r="H56" s="9">
        <f>'All Programs'!G122</f>
        <v>4</v>
      </c>
      <c r="I56" s="85">
        <f>'All Programs'!H122</f>
        <v>16</v>
      </c>
      <c r="J56" s="64">
        <f>'All Programs'!I122</f>
        <v>2</v>
      </c>
      <c r="K56" s="42">
        <f>'All Programs'!J122</f>
        <v>2</v>
      </c>
      <c r="L56" s="64">
        <f>'All Programs'!K122</f>
        <v>3</v>
      </c>
      <c r="M56" s="42">
        <f>'All Programs'!L122</f>
        <v>12</v>
      </c>
      <c r="N56" s="15"/>
    </row>
    <row r="57" spans="1:14" x14ac:dyDescent="0.25">
      <c r="A57" s="126" t="s">
        <v>181</v>
      </c>
      <c r="B57" s="23">
        <f>'All Programs'!B122</f>
        <v>1</v>
      </c>
      <c r="C57" s="23">
        <f>'All Programs'!C125</f>
        <v>4</v>
      </c>
      <c r="D57" s="23">
        <f>'All Programs'!D125</f>
        <v>4</v>
      </c>
      <c r="E57" s="85">
        <f>'All Programs'!E125</f>
        <v>5</v>
      </c>
      <c r="F57" s="23" t="e">
        <f>'All Programs'!#REF!</f>
        <v>#REF!</v>
      </c>
      <c r="G57" s="23">
        <f>'All Programs'!F125</f>
        <v>32</v>
      </c>
      <c r="H57" s="23">
        <f>'All Programs'!G125</f>
        <v>20</v>
      </c>
      <c r="I57" s="85">
        <f>'All Programs'!H125</f>
        <v>32</v>
      </c>
      <c r="J57" s="64">
        <f>'All Programs'!I125</f>
        <v>0.25</v>
      </c>
      <c r="K57" s="42">
        <f>'All Programs'!J125</f>
        <v>1</v>
      </c>
      <c r="L57" s="64">
        <f>'All Programs'!K125</f>
        <v>0.6</v>
      </c>
      <c r="M57" s="158">
        <f>'All Programs'!L125</f>
        <v>12</v>
      </c>
      <c r="N57" s="15"/>
    </row>
    <row r="58" spans="1:14" x14ac:dyDescent="0.25">
      <c r="A58" s="131" t="s">
        <v>268</v>
      </c>
      <c r="B58" s="23"/>
      <c r="C58" s="23">
        <f>'All Programs'!C126</f>
        <v>0</v>
      </c>
      <c r="D58" s="23">
        <f>'All Programs'!D126</f>
        <v>0</v>
      </c>
      <c r="E58" s="85">
        <f>'All Programs'!E126</f>
        <v>3</v>
      </c>
      <c r="F58" s="23" t="e">
        <f>'All Programs'!#REF!</f>
        <v>#REF!</v>
      </c>
      <c r="G58" s="23">
        <f>'All Programs'!F126</f>
        <v>0</v>
      </c>
      <c r="H58" s="23">
        <f>'All Programs'!G126</f>
        <v>0</v>
      </c>
      <c r="I58" s="85">
        <f>'All Programs'!H126</f>
        <v>16</v>
      </c>
      <c r="J58" s="64" t="str">
        <f>'All Programs'!I126</f>
        <v>--</v>
      </c>
      <c r="K58" s="42">
        <f>'All Programs'!J126</f>
        <v>3</v>
      </c>
      <c r="L58" s="64" t="str">
        <f>'All Programs'!K126</f>
        <v>--</v>
      </c>
      <c r="M58" s="158">
        <f>'All Programs'!L126</f>
        <v>16</v>
      </c>
      <c r="N58" s="15"/>
    </row>
    <row r="59" spans="1:14" x14ac:dyDescent="0.25">
      <c r="A59" s="21" t="s">
        <v>84</v>
      </c>
      <c r="B59" s="9">
        <f>'All Programs'!B120</f>
        <v>4</v>
      </c>
      <c r="C59" s="9">
        <f>'All Programs'!C120</f>
        <v>0</v>
      </c>
      <c r="D59" s="9">
        <f>'All Programs'!D120</f>
        <v>0</v>
      </c>
      <c r="E59" s="85">
        <f>'All Programs'!E120</f>
        <v>0</v>
      </c>
      <c r="F59" s="9" t="e">
        <f>'All Programs'!#REF!</f>
        <v>#REF!</v>
      </c>
      <c r="G59" s="9">
        <f>'All Programs'!F120</f>
        <v>0</v>
      </c>
      <c r="H59" s="9">
        <f>'All Programs'!G120</f>
        <v>0</v>
      </c>
      <c r="I59" s="85">
        <f>'All Programs'!H120</f>
        <v>0</v>
      </c>
      <c r="J59" s="64" t="str">
        <f>'All Programs'!I120</f>
        <v>--</v>
      </c>
      <c r="K59" s="42">
        <f>'All Programs'!J120</f>
        <v>0</v>
      </c>
      <c r="L59" s="64" t="str">
        <f>'All Programs'!K120</f>
        <v>--</v>
      </c>
      <c r="M59" s="42">
        <f>'All Programs'!L120</f>
        <v>0</v>
      </c>
      <c r="N59" s="15"/>
    </row>
    <row r="60" spans="1:14" x14ac:dyDescent="0.25">
      <c r="A60" s="126" t="s">
        <v>160</v>
      </c>
      <c r="B60" s="9">
        <f>'All Programs'!B127</f>
        <v>0</v>
      </c>
      <c r="C60" s="9">
        <f>'All Programs'!C127</f>
        <v>5</v>
      </c>
      <c r="D60" s="9">
        <f>'All Programs'!D127</f>
        <v>2</v>
      </c>
      <c r="E60" s="9">
        <f>'All Programs'!E127</f>
        <v>4</v>
      </c>
      <c r="F60" s="127" t="e">
        <f>'All Programs'!#REF!</f>
        <v>#REF!</v>
      </c>
      <c r="G60" s="144">
        <f>'All Programs'!F127</f>
        <v>28</v>
      </c>
      <c r="H60" s="9">
        <f>'All Programs'!G127</f>
        <v>12</v>
      </c>
      <c r="I60" s="9">
        <f>'All Programs'!H127</f>
        <v>27</v>
      </c>
      <c r="J60" s="164">
        <f>'All Programs'!I127</f>
        <v>1</v>
      </c>
      <c r="K60" s="9">
        <f>'All Programs'!J127</f>
        <v>2</v>
      </c>
      <c r="L60" s="164">
        <f>'All Programs'!K127</f>
        <v>1.25</v>
      </c>
      <c r="M60" s="128">
        <f>'All Programs'!L127</f>
        <v>15</v>
      </c>
      <c r="N60" s="15"/>
    </row>
    <row r="61" spans="1:14" x14ac:dyDescent="0.25">
      <c r="A61" s="47" t="s">
        <v>106</v>
      </c>
      <c r="B61" s="48">
        <f>SUM(B50:B60)</f>
        <v>9</v>
      </c>
      <c r="C61" s="48">
        <f t="shared" ref="C61:I61" si="4">SUM(C50:C60)</f>
        <v>14</v>
      </c>
      <c r="D61" s="48">
        <f t="shared" si="4"/>
        <v>9</v>
      </c>
      <c r="E61" s="48">
        <f t="shared" si="4"/>
        <v>16</v>
      </c>
      <c r="F61" s="129" t="e">
        <f t="shared" si="4"/>
        <v>#REF!</v>
      </c>
      <c r="G61" s="129">
        <f t="shared" si="4"/>
        <v>83</v>
      </c>
      <c r="H61" s="48">
        <f t="shared" si="4"/>
        <v>42</v>
      </c>
      <c r="I61" s="48">
        <f t="shared" si="4"/>
        <v>99</v>
      </c>
      <c r="J61" s="75">
        <f>(E61-D61)/D61</f>
        <v>0.77777777777777779</v>
      </c>
      <c r="K61" s="41">
        <f>E61-D61</f>
        <v>7</v>
      </c>
      <c r="L61" s="57">
        <f>(I61-H61)/H61</f>
        <v>1.3571428571428572</v>
      </c>
      <c r="M61" s="41">
        <f>I61-H61</f>
        <v>57</v>
      </c>
      <c r="N61" s="15"/>
    </row>
    <row r="62" spans="1:14" ht="7.5" customHeight="1" x14ac:dyDescent="0.25">
      <c r="A62" s="21"/>
      <c r="B62" s="17"/>
      <c r="C62" s="17"/>
      <c r="D62" s="17"/>
      <c r="E62" s="90"/>
      <c r="F62" s="17"/>
      <c r="G62" s="145"/>
      <c r="H62" s="17"/>
      <c r="I62" s="86"/>
      <c r="J62" s="18"/>
      <c r="K62" s="19"/>
      <c r="L62" s="18"/>
      <c r="M62" s="19"/>
      <c r="N62" s="15"/>
    </row>
    <row r="63" spans="1:14" hidden="1" x14ac:dyDescent="0.25">
      <c r="A63" s="126" t="s">
        <v>163</v>
      </c>
      <c r="B63" s="23">
        <f>'All Programs'!B143</f>
        <v>0</v>
      </c>
      <c r="C63" s="23">
        <f>'All Programs'!C143</f>
        <v>0</v>
      </c>
      <c r="D63" s="23">
        <f>'All Programs'!D143</f>
        <v>0</v>
      </c>
      <c r="E63" s="23">
        <f>'All Programs'!E143</f>
        <v>0</v>
      </c>
      <c r="F63" s="130" t="e">
        <f>'All Programs'!#REF!</f>
        <v>#REF!</v>
      </c>
      <c r="G63" s="144">
        <f>'All Programs'!F143</f>
        <v>0</v>
      </c>
      <c r="H63" s="23">
        <f>'All Programs'!G143</f>
        <v>0</v>
      </c>
      <c r="I63" s="23">
        <f>'All Programs'!H143</f>
        <v>0</v>
      </c>
      <c r="J63" s="130" t="str">
        <f>'All Programs'!I143</f>
        <v>--</v>
      </c>
      <c r="K63" s="23">
        <f>'All Programs'!J143</f>
        <v>0</v>
      </c>
      <c r="L63" s="130" t="str">
        <f>'All Programs'!K143</f>
        <v>--</v>
      </c>
      <c r="M63" s="85">
        <f>'All Programs'!L143</f>
        <v>0</v>
      </c>
      <c r="N63" s="15"/>
    </row>
    <row r="64" spans="1:14" x14ac:dyDescent="0.25">
      <c r="A64" s="126" t="s">
        <v>167</v>
      </c>
      <c r="B64" s="23">
        <f>'All Programs'!B144</f>
        <v>0</v>
      </c>
      <c r="C64" s="23">
        <f>'All Programs'!C144</f>
        <v>2</v>
      </c>
      <c r="D64" s="23">
        <f>'All Programs'!D144</f>
        <v>0</v>
      </c>
      <c r="E64" s="23">
        <f>'All Programs'!E144</f>
        <v>3</v>
      </c>
      <c r="F64" s="130" t="e">
        <f>'All Programs'!#REF!</f>
        <v>#REF!</v>
      </c>
      <c r="G64" s="144">
        <f>'All Programs'!F144</f>
        <v>8</v>
      </c>
      <c r="H64" s="23">
        <f>'All Programs'!G144</f>
        <v>0</v>
      </c>
      <c r="I64" s="23">
        <f>'All Programs'!H144</f>
        <v>12</v>
      </c>
      <c r="J64" s="77" t="str">
        <f>'All Programs'!I144</f>
        <v>--</v>
      </c>
      <c r="K64" s="23">
        <f>'All Programs'!J144</f>
        <v>3</v>
      </c>
      <c r="L64" s="77" t="str">
        <f>'All Programs'!K144</f>
        <v>--</v>
      </c>
      <c r="M64" s="85">
        <f>'All Programs'!L144</f>
        <v>12</v>
      </c>
      <c r="N64" s="15"/>
    </row>
    <row r="65" spans="1:14" x14ac:dyDescent="0.25">
      <c r="A65" s="27" t="s">
        <v>121</v>
      </c>
      <c r="B65" s="9">
        <f>'All Programs'!B150</f>
        <v>0</v>
      </c>
      <c r="C65" s="9">
        <f>'All Programs'!C150</f>
        <v>0</v>
      </c>
      <c r="D65" s="9">
        <f>'All Programs'!D150</f>
        <v>1</v>
      </c>
      <c r="E65" s="85">
        <f>'All Programs'!E150</f>
        <v>0</v>
      </c>
      <c r="F65" s="9" t="e">
        <f>'All Programs'!#REF!</f>
        <v>#REF!</v>
      </c>
      <c r="G65" s="144">
        <f>'All Programs'!F150</f>
        <v>0</v>
      </c>
      <c r="H65" s="9">
        <f>'All Programs'!G150</f>
        <v>3</v>
      </c>
      <c r="I65" s="85">
        <f>'All Programs'!H150</f>
        <v>0</v>
      </c>
      <c r="J65" s="64" t="str">
        <f>'All Programs'!I150</f>
        <v>--</v>
      </c>
      <c r="K65" s="42">
        <f>'All Programs'!J150</f>
        <v>-1</v>
      </c>
      <c r="L65" s="64" t="str">
        <f>'All Programs'!K150</f>
        <v>--</v>
      </c>
      <c r="M65" s="42">
        <f>'All Programs'!L150</f>
        <v>-3</v>
      </c>
      <c r="N65" s="15"/>
    </row>
    <row r="66" spans="1:14" hidden="1" x14ac:dyDescent="0.25">
      <c r="A66" s="27" t="s">
        <v>154</v>
      </c>
      <c r="B66" s="9">
        <f>'All Programs'!B158</f>
        <v>0</v>
      </c>
      <c r="C66" s="9">
        <f>'All Programs'!C158</f>
        <v>0</v>
      </c>
      <c r="D66" s="9">
        <f>'All Programs'!D158</f>
        <v>0</v>
      </c>
      <c r="E66" s="85">
        <f>'All Programs'!E158</f>
        <v>0</v>
      </c>
      <c r="F66" s="9" t="e">
        <f>'All Programs'!#REF!</f>
        <v>#REF!</v>
      </c>
      <c r="G66" s="144">
        <f>'All Programs'!F158</f>
        <v>0</v>
      </c>
      <c r="H66" s="9">
        <f>'All Programs'!G158</f>
        <v>0</v>
      </c>
      <c r="I66" s="85">
        <f>'All Programs'!H158</f>
        <v>0</v>
      </c>
      <c r="J66" s="64" t="str">
        <f>'All Programs'!I158</f>
        <v>--</v>
      </c>
      <c r="K66" s="85">
        <f>'All Programs'!J158</f>
        <v>0</v>
      </c>
      <c r="L66" s="64" t="str">
        <f>'All Programs'!K158</f>
        <v>--</v>
      </c>
      <c r="M66" s="85">
        <f>'All Programs'!L158</f>
        <v>0</v>
      </c>
      <c r="N66" s="15"/>
    </row>
    <row r="67" spans="1:14" x14ac:dyDescent="0.25">
      <c r="A67" s="126" t="s">
        <v>164</v>
      </c>
      <c r="B67" s="9">
        <f>'All Programs'!B145</f>
        <v>0</v>
      </c>
      <c r="C67" s="9">
        <f>'All Programs'!C145</f>
        <v>0</v>
      </c>
      <c r="D67" s="9">
        <f>'All Programs'!D145</f>
        <v>1</v>
      </c>
      <c r="E67" s="85">
        <f>'All Programs'!E145</f>
        <v>2</v>
      </c>
      <c r="F67" s="9" t="e">
        <f>'All Programs'!#REF!</f>
        <v>#REF!</v>
      </c>
      <c r="G67" s="144">
        <f>'All Programs'!F145</f>
        <v>0</v>
      </c>
      <c r="H67" s="9">
        <f>'All Programs'!G145</f>
        <v>3</v>
      </c>
      <c r="I67" s="85">
        <f>'All Programs'!H145</f>
        <v>12</v>
      </c>
      <c r="J67" s="64">
        <f>'All Programs'!I145</f>
        <v>1</v>
      </c>
      <c r="K67" s="85">
        <f>'All Programs'!J145</f>
        <v>1</v>
      </c>
      <c r="L67" s="64">
        <f>'All Programs'!K145</f>
        <v>3</v>
      </c>
      <c r="M67" s="85">
        <f>'All Programs'!L145</f>
        <v>9</v>
      </c>
      <c r="N67" s="15"/>
    </row>
    <row r="68" spans="1:14" x14ac:dyDescent="0.25">
      <c r="A68" s="47" t="s">
        <v>99</v>
      </c>
      <c r="B68" s="9">
        <f t="shared" ref="B68:I68" si="5">SUM(B63:B67)</f>
        <v>0</v>
      </c>
      <c r="C68" s="9">
        <f t="shared" si="5"/>
        <v>2</v>
      </c>
      <c r="D68" s="9">
        <f t="shared" si="5"/>
        <v>2</v>
      </c>
      <c r="E68" s="9">
        <f t="shared" si="5"/>
        <v>5</v>
      </c>
      <c r="F68" s="144" t="e">
        <f t="shared" si="5"/>
        <v>#REF!</v>
      </c>
      <c r="G68" s="144">
        <f t="shared" si="5"/>
        <v>8</v>
      </c>
      <c r="H68" s="9">
        <f t="shared" si="5"/>
        <v>6</v>
      </c>
      <c r="I68" s="9">
        <f t="shared" si="5"/>
        <v>24</v>
      </c>
      <c r="J68" s="77">
        <f>(E68-D68)/D68</f>
        <v>1.5</v>
      </c>
      <c r="K68" s="42">
        <f>E68-D68</f>
        <v>3</v>
      </c>
      <c r="L68" s="64">
        <f>(I68-H68)/H68</f>
        <v>3</v>
      </c>
      <c r="M68" s="85">
        <f>I68-H68</f>
        <v>18</v>
      </c>
      <c r="N68" s="15"/>
    </row>
    <row r="69" spans="1:14" ht="7.5" customHeight="1" x14ac:dyDescent="0.25">
      <c r="A69" s="47"/>
      <c r="B69" s="9"/>
      <c r="C69" s="147"/>
      <c r="D69" s="147"/>
      <c r="E69" s="147"/>
      <c r="F69" s="147"/>
      <c r="G69" s="165"/>
      <c r="H69" s="147"/>
      <c r="I69" s="128"/>
      <c r="J69" s="148"/>
      <c r="K69" s="128"/>
      <c r="L69" s="148"/>
      <c r="M69" s="128"/>
      <c r="N69" s="15"/>
    </row>
    <row r="70" spans="1:14" x14ac:dyDescent="0.25">
      <c r="A70" s="2" t="s">
        <v>0</v>
      </c>
      <c r="B70" s="28" t="e">
        <f>B5+B22+B26+B34+B40+B48+#REF!+B61+B68+B32</f>
        <v>#REF!</v>
      </c>
      <c r="C70" s="28">
        <f>C5+C22+C26+C34+C40+C48+C61+C68+C32+C59</f>
        <v>519</v>
      </c>
      <c r="D70" s="28">
        <f t="shared" ref="D70:I70" si="6">D5+D22+D26+D34+D40+D48+D61+D68+D32+D59</f>
        <v>484</v>
      </c>
      <c r="E70" s="28">
        <f t="shared" si="6"/>
        <v>540</v>
      </c>
      <c r="F70" s="28" t="e">
        <f t="shared" si="6"/>
        <v>#REF!</v>
      </c>
      <c r="G70" s="170">
        <f t="shared" si="6"/>
        <v>3595</v>
      </c>
      <c r="H70" s="28">
        <f t="shared" si="6"/>
        <v>3333</v>
      </c>
      <c r="I70" s="67">
        <f t="shared" si="6"/>
        <v>3904</v>
      </c>
      <c r="J70" s="69">
        <f>(E70-D70)/D70</f>
        <v>0.11570247933884298</v>
      </c>
      <c r="K70" s="67">
        <f>E70-D70</f>
        <v>56</v>
      </c>
      <c r="L70" s="69">
        <f>(I70-H70)/H70</f>
        <v>0.17131713171317131</v>
      </c>
      <c r="M70" s="67">
        <f>I70-H70</f>
        <v>571</v>
      </c>
      <c r="N70" s="15"/>
    </row>
    <row r="71" spans="1:14" x14ac:dyDescent="0.25">
      <c r="A71" s="21"/>
      <c r="B71" s="17"/>
      <c r="C71" s="17"/>
      <c r="D71" s="17"/>
      <c r="E71" s="87"/>
      <c r="F71" s="17"/>
      <c r="G71" s="17"/>
      <c r="H71" s="17"/>
      <c r="I71" s="87"/>
      <c r="J71" s="5"/>
      <c r="K71" s="7"/>
      <c r="L71" s="18"/>
      <c r="M71" s="7"/>
      <c r="N71" s="15"/>
    </row>
    <row r="72" spans="1:14" x14ac:dyDescent="0.25">
      <c r="A72" s="21" t="s">
        <v>71</v>
      </c>
      <c r="B72" s="23">
        <f>'All Programs'!B170</f>
        <v>225</v>
      </c>
      <c r="C72" s="23">
        <f>'All Programs'!C170</f>
        <v>19</v>
      </c>
      <c r="D72" s="23">
        <f>'All Programs'!D170</f>
        <v>6</v>
      </c>
      <c r="E72" s="85">
        <f>'All Programs'!E170</f>
        <v>3</v>
      </c>
      <c r="F72" s="115" t="e">
        <f>'All Programs'!#REF!</f>
        <v>#REF!</v>
      </c>
      <c r="G72" s="115">
        <f>'All Programs'!F170</f>
        <v>194</v>
      </c>
      <c r="H72" s="115">
        <f>'All Programs'!G170</f>
        <v>48</v>
      </c>
      <c r="I72" s="112">
        <f>'All Programs'!H170</f>
        <v>19</v>
      </c>
      <c r="J72" s="64">
        <f>'All Programs'!I170</f>
        <v>-0.5</v>
      </c>
      <c r="K72" s="42">
        <f>'All Programs'!J170</f>
        <v>-3</v>
      </c>
      <c r="L72" s="64">
        <f>'All Programs'!K170</f>
        <v>-0.60416666666666663</v>
      </c>
      <c r="M72" s="42">
        <f>'All Programs'!L170</f>
        <v>-29</v>
      </c>
      <c r="N72" s="15"/>
    </row>
    <row r="73" spans="1:14" x14ac:dyDescent="0.25">
      <c r="A73" s="126" t="s">
        <v>193</v>
      </c>
      <c r="B73" s="23"/>
      <c r="C73" s="23">
        <f>'All Programs'!C171</f>
        <v>91</v>
      </c>
      <c r="D73" s="23">
        <f>'All Programs'!D171</f>
        <v>90</v>
      </c>
      <c r="E73" s="85">
        <f>'All Programs'!E171</f>
        <v>99</v>
      </c>
      <c r="F73" s="115" t="e">
        <f>'All Programs'!#REF!</f>
        <v>#REF!</v>
      </c>
      <c r="G73" s="115">
        <f>'All Programs'!F171</f>
        <v>1173</v>
      </c>
      <c r="H73" s="115">
        <f>'All Programs'!G171</f>
        <v>1215</v>
      </c>
      <c r="I73" s="112">
        <f>'All Programs'!H171</f>
        <v>1383</v>
      </c>
      <c r="J73" s="64">
        <f>'All Programs'!I171</f>
        <v>0.1</v>
      </c>
      <c r="K73" s="42">
        <f>'All Programs'!J171</f>
        <v>9</v>
      </c>
      <c r="L73" s="64">
        <f>'All Programs'!K171</f>
        <v>0.13827160493827159</v>
      </c>
      <c r="M73" s="42">
        <f>'All Programs'!L171</f>
        <v>168</v>
      </c>
      <c r="N73" s="15"/>
    </row>
    <row r="74" spans="1:14" x14ac:dyDescent="0.25">
      <c r="A74" s="166" t="s">
        <v>194</v>
      </c>
      <c r="B74" s="23"/>
      <c r="C74" s="48">
        <f t="shared" ref="C74:I74" si="7">SUM(C72:C73)</f>
        <v>110</v>
      </c>
      <c r="D74" s="48">
        <f t="shared" si="7"/>
        <v>96</v>
      </c>
      <c r="E74" s="41">
        <f t="shared" si="7"/>
        <v>102</v>
      </c>
      <c r="F74" s="108" t="e">
        <f t="shared" si="7"/>
        <v>#REF!</v>
      </c>
      <c r="G74" s="108">
        <f t="shared" si="7"/>
        <v>1367</v>
      </c>
      <c r="H74" s="108">
        <f t="shared" si="7"/>
        <v>1263</v>
      </c>
      <c r="I74" s="109">
        <f t="shared" si="7"/>
        <v>1402</v>
      </c>
      <c r="J74" s="57">
        <f>(E74-D74)/D74</f>
        <v>6.25E-2</v>
      </c>
      <c r="K74" s="41">
        <f>E74-D74</f>
        <v>6</v>
      </c>
      <c r="L74" s="57">
        <f>(I74-H74)/H74</f>
        <v>0.11005542359461599</v>
      </c>
      <c r="M74" s="109">
        <f>I74-H74</f>
        <v>139</v>
      </c>
      <c r="N74" s="15"/>
    </row>
    <row r="75" spans="1:14" ht="7.5" customHeight="1" x14ac:dyDescent="0.25">
      <c r="A75" s="21"/>
      <c r="B75" s="17"/>
      <c r="C75" s="17"/>
      <c r="D75" s="17"/>
      <c r="E75" s="90"/>
      <c r="F75" s="116"/>
      <c r="G75" s="116"/>
      <c r="H75" s="116"/>
      <c r="I75" s="105"/>
      <c r="J75" s="18"/>
      <c r="K75" s="19"/>
      <c r="L75" s="18"/>
      <c r="M75" s="19"/>
      <c r="N75" s="15"/>
    </row>
    <row r="76" spans="1:14" ht="12.75" customHeight="1" x14ac:dyDescent="0.25">
      <c r="A76" s="132" t="s">
        <v>177</v>
      </c>
      <c r="B76" s="9">
        <v>0</v>
      </c>
      <c r="C76" s="23">
        <f>'All Programs'!C189</f>
        <v>38</v>
      </c>
      <c r="D76" s="23">
        <f>'All Programs'!D189</f>
        <v>22</v>
      </c>
      <c r="E76" s="23">
        <f>'All Programs'!E189</f>
        <v>37</v>
      </c>
      <c r="F76" s="111">
        <v>0</v>
      </c>
      <c r="G76" s="144">
        <f>'All Programs'!F189</f>
        <v>468</v>
      </c>
      <c r="H76" s="9">
        <f>'All Programs'!G189</f>
        <v>295</v>
      </c>
      <c r="I76" s="42">
        <f>'All Programs'!H189</f>
        <v>504</v>
      </c>
      <c r="J76" s="163">
        <f>'All Programs'!I189</f>
        <v>0.68181818181818177</v>
      </c>
      <c r="K76" s="23">
        <f>'All Programs'!J189</f>
        <v>15</v>
      </c>
      <c r="L76" s="146">
        <f>'All Programs'!K189</f>
        <v>0.70847457627118648</v>
      </c>
      <c r="M76" s="42">
        <f>'All Programs'!L189</f>
        <v>209</v>
      </c>
      <c r="N76" s="15"/>
    </row>
    <row r="77" spans="1:14" ht="7.5" customHeight="1" x14ac:dyDescent="0.25">
      <c r="A77" s="21"/>
      <c r="B77" s="17"/>
      <c r="C77" s="17"/>
      <c r="D77" s="17"/>
      <c r="E77" s="90"/>
      <c r="F77" s="116"/>
      <c r="G77" s="116"/>
      <c r="H77" s="116"/>
      <c r="I77" s="105"/>
      <c r="J77" s="18"/>
      <c r="K77" s="84"/>
      <c r="L77" s="18"/>
      <c r="M77" s="84"/>
      <c r="N77" s="15"/>
    </row>
    <row r="78" spans="1:14" x14ac:dyDescent="0.25">
      <c r="A78" s="21" t="s">
        <v>72</v>
      </c>
      <c r="B78" s="23">
        <f>'All Programs'!B195</f>
        <v>71</v>
      </c>
      <c r="C78" s="23">
        <f>'All Programs'!C195</f>
        <v>41</v>
      </c>
      <c r="D78" s="23">
        <f>'All Programs'!D195</f>
        <v>37</v>
      </c>
      <c r="E78" s="85">
        <f>'All Programs'!E195</f>
        <v>33</v>
      </c>
      <c r="F78" s="115" t="e">
        <f>'All Programs'!#REF!</f>
        <v>#REF!</v>
      </c>
      <c r="G78" s="115">
        <f>'All Programs'!F195</f>
        <v>519</v>
      </c>
      <c r="H78" s="115">
        <f>'All Programs'!G195</f>
        <v>466</v>
      </c>
      <c r="I78" s="112">
        <f>'All Programs'!H195</f>
        <v>399</v>
      </c>
      <c r="J78" s="64">
        <f>'All Programs'!I195</f>
        <v>-0.10810810810810811</v>
      </c>
      <c r="K78" s="42">
        <f>'All Programs'!J195</f>
        <v>-4</v>
      </c>
      <c r="L78" s="64">
        <f>'All Programs'!K195</f>
        <v>-0.14377682403433475</v>
      </c>
      <c r="M78" s="42">
        <f>'All Programs'!L195</f>
        <v>-67</v>
      </c>
      <c r="N78" s="15"/>
    </row>
    <row r="79" spans="1:14" x14ac:dyDescent="0.25">
      <c r="A79" s="27" t="s">
        <v>122</v>
      </c>
      <c r="B79" s="9">
        <f>'All Programs'!B196</f>
        <v>3</v>
      </c>
      <c r="C79" s="9">
        <f>'All Programs'!C196</f>
        <v>0</v>
      </c>
      <c r="D79" s="9">
        <f>'All Programs'!D196</f>
        <v>0</v>
      </c>
      <c r="E79" s="85">
        <f>'All Programs'!E196</f>
        <v>0</v>
      </c>
      <c r="F79" s="111" t="e">
        <f>'All Programs'!#REF!</f>
        <v>#REF!</v>
      </c>
      <c r="G79" s="111">
        <f>'All Programs'!F196</f>
        <v>0</v>
      </c>
      <c r="H79" s="111">
        <f>'All Programs'!G196</f>
        <v>0</v>
      </c>
      <c r="I79" s="112">
        <f>'All Programs'!H196</f>
        <v>0</v>
      </c>
      <c r="J79" s="64" t="str">
        <f>'All Programs'!I196</f>
        <v>--</v>
      </c>
      <c r="K79" s="42">
        <f>'All Programs'!J196</f>
        <v>0</v>
      </c>
      <c r="L79" s="64" t="str">
        <f>'All Programs'!K196</f>
        <v>--</v>
      </c>
      <c r="M79" s="42">
        <f>'All Programs'!L196</f>
        <v>0</v>
      </c>
      <c r="N79" s="15"/>
    </row>
    <row r="80" spans="1:14" x14ac:dyDescent="0.25">
      <c r="A80" s="27" t="s">
        <v>123</v>
      </c>
      <c r="B80" s="9">
        <f>'All Programs'!B197</f>
        <v>3</v>
      </c>
      <c r="C80" s="9">
        <f>'All Programs'!C197</f>
        <v>0</v>
      </c>
      <c r="D80" s="9">
        <f>'All Programs'!D197</f>
        <v>0</v>
      </c>
      <c r="E80" s="85">
        <f>'All Programs'!E197</f>
        <v>0</v>
      </c>
      <c r="F80" s="123" t="e">
        <f>'All Programs'!#REF!</f>
        <v>#REF!</v>
      </c>
      <c r="G80" s="117">
        <f>'All Programs'!F197</f>
        <v>0</v>
      </c>
      <c r="H80" s="117">
        <f>'All Programs'!G197</f>
        <v>0</v>
      </c>
      <c r="I80" s="118">
        <f>'All Programs'!H197</f>
        <v>0</v>
      </c>
      <c r="J80" s="64" t="str">
        <f>'All Programs'!I197</f>
        <v>--</v>
      </c>
      <c r="K80" s="42">
        <f>'All Programs'!J197</f>
        <v>0</v>
      </c>
      <c r="L80" s="64" t="str">
        <f>'All Programs'!K197</f>
        <v>--</v>
      </c>
      <c r="M80" s="42">
        <f>'All Programs'!L197</f>
        <v>0</v>
      </c>
      <c r="N80" s="15"/>
    </row>
    <row r="81" spans="1:16" x14ac:dyDescent="0.25">
      <c r="A81" s="44" t="s">
        <v>115</v>
      </c>
      <c r="B81" s="45">
        <f t="shared" ref="B81:E81" si="8">SUM(B78:B80)</f>
        <v>77</v>
      </c>
      <c r="C81" s="45">
        <f t="shared" si="8"/>
        <v>41</v>
      </c>
      <c r="D81" s="45">
        <f t="shared" si="8"/>
        <v>37</v>
      </c>
      <c r="E81" s="56">
        <f t="shared" si="8"/>
        <v>33</v>
      </c>
      <c r="F81" s="111" t="e">
        <f>SUM(F78:F80)</f>
        <v>#REF!</v>
      </c>
      <c r="G81" s="111">
        <f t="shared" ref="G81:I81" si="9">SUM(G78:G80)</f>
        <v>519</v>
      </c>
      <c r="H81" s="111">
        <f t="shared" si="9"/>
        <v>466</v>
      </c>
      <c r="I81" s="112">
        <f t="shared" si="9"/>
        <v>399</v>
      </c>
      <c r="J81" s="65">
        <f>(E81-D81)/D81</f>
        <v>-0.10810810810810811</v>
      </c>
      <c r="K81" s="56">
        <f>E81-D81</f>
        <v>-4</v>
      </c>
      <c r="L81" s="65">
        <f>(I81-H81)/H81</f>
        <v>-0.14377682403433475</v>
      </c>
      <c r="M81" s="56">
        <f>I81-H81</f>
        <v>-67</v>
      </c>
      <c r="N81" s="15"/>
      <c r="P81" s="12" t="s">
        <v>89</v>
      </c>
    </row>
    <row r="82" spans="1:16" ht="7.5" customHeight="1" x14ac:dyDescent="0.25">
      <c r="A82" s="21"/>
      <c r="B82" s="17"/>
      <c r="C82" s="17"/>
      <c r="D82" s="17"/>
      <c r="E82" s="90"/>
      <c r="F82" s="116"/>
      <c r="G82" s="116"/>
      <c r="H82" s="116"/>
      <c r="I82" s="105"/>
      <c r="J82" s="18"/>
      <c r="K82" s="19"/>
      <c r="L82" s="18"/>
      <c r="M82" s="19"/>
      <c r="N82" s="15"/>
    </row>
    <row r="83" spans="1:16" ht="12.9" customHeight="1" x14ac:dyDescent="0.25">
      <c r="A83" s="131" t="s">
        <v>215</v>
      </c>
      <c r="B83" s="17"/>
      <c r="C83" s="23">
        <f>'All Programs'!C235</f>
        <v>8</v>
      </c>
      <c r="D83" s="23">
        <f>'All Programs'!D235</f>
        <v>9</v>
      </c>
      <c r="E83" s="23">
        <f>'All Programs'!E235</f>
        <v>9</v>
      </c>
      <c r="F83" s="116"/>
      <c r="G83" s="130">
        <f>'All Programs'!F235</f>
        <v>106</v>
      </c>
      <c r="H83" s="9">
        <f>'All Programs'!G235</f>
        <v>109</v>
      </c>
      <c r="I83" s="85">
        <f>'All Programs'!H235</f>
        <v>123</v>
      </c>
      <c r="J83" s="163">
        <f>'All Programs'!I235</f>
        <v>0</v>
      </c>
      <c r="K83" s="23">
        <f>'All Programs'!J235</f>
        <v>0</v>
      </c>
      <c r="L83" s="77">
        <f>'All Programs'!K235</f>
        <v>0.12844036697247707</v>
      </c>
      <c r="M83" s="85">
        <f>'All Programs'!L235</f>
        <v>14</v>
      </c>
      <c r="N83" s="15"/>
    </row>
    <row r="84" spans="1:16" ht="7.5" customHeight="1" x14ac:dyDescent="0.25">
      <c r="A84" s="21"/>
      <c r="B84" s="17"/>
      <c r="C84" s="17"/>
      <c r="D84" s="17"/>
      <c r="E84" s="90"/>
      <c r="F84" s="116"/>
      <c r="G84" s="116"/>
      <c r="H84" s="116"/>
      <c r="I84" s="105"/>
      <c r="J84" s="18"/>
      <c r="K84" s="84"/>
      <c r="L84" s="18"/>
      <c r="M84" s="84"/>
      <c r="N84" s="15"/>
    </row>
    <row r="85" spans="1:16" x14ac:dyDescent="0.25">
      <c r="A85" s="126" t="s">
        <v>139</v>
      </c>
      <c r="B85" s="23">
        <f>'All Programs'!B214</f>
        <v>96</v>
      </c>
      <c r="C85" s="23">
        <f>'All Programs'!C214</f>
        <v>74</v>
      </c>
      <c r="D85" s="23">
        <f>'All Programs'!D214</f>
        <v>65</v>
      </c>
      <c r="E85" s="85">
        <f>'All Programs'!E214</f>
        <v>64</v>
      </c>
      <c r="F85" s="115" t="e">
        <f>'All Programs'!#REF!</f>
        <v>#REF!</v>
      </c>
      <c r="G85" s="115">
        <f>'All Programs'!F214</f>
        <v>1007</v>
      </c>
      <c r="H85" s="115">
        <f>'All Programs'!G214</f>
        <v>894</v>
      </c>
      <c r="I85" s="112">
        <f>'All Programs'!H214</f>
        <v>882</v>
      </c>
      <c r="J85" s="64">
        <f>'All Programs'!I214</f>
        <v>-1.5384615384615385E-2</v>
      </c>
      <c r="K85" s="42">
        <f>'All Programs'!J214</f>
        <v>-1</v>
      </c>
      <c r="L85" s="64">
        <f>'All Programs'!K214</f>
        <v>-1.3422818791946308E-2</v>
      </c>
      <c r="M85" s="42">
        <f>'All Programs'!L214</f>
        <v>-12</v>
      </c>
      <c r="N85" s="15"/>
    </row>
    <row r="86" spans="1:16" x14ac:dyDescent="0.25">
      <c r="A86" s="126" t="s">
        <v>187</v>
      </c>
      <c r="B86" s="23"/>
      <c r="C86" s="23">
        <f>'All Programs'!C215</f>
        <v>9</v>
      </c>
      <c r="D86" s="23">
        <f>'All Programs'!D215</f>
        <v>8</v>
      </c>
      <c r="E86" s="85">
        <f>'All Programs'!E215</f>
        <v>16</v>
      </c>
      <c r="F86" s="115" t="e">
        <f>'All Programs'!#REF!</f>
        <v>#REF!</v>
      </c>
      <c r="G86" s="115">
        <f>'All Programs'!F215</f>
        <v>82</v>
      </c>
      <c r="H86" s="115">
        <f>'All Programs'!G215</f>
        <v>84</v>
      </c>
      <c r="I86" s="112">
        <f>'All Programs'!H215</f>
        <v>160</v>
      </c>
      <c r="J86" s="64">
        <f>'All Programs'!I215</f>
        <v>1</v>
      </c>
      <c r="K86" s="42">
        <f>'All Programs'!J215</f>
        <v>8</v>
      </c>
      <c r="L86" s="64">
        <f>'All Programs'!K215</f>
        <v>0.90476190476190477</v>
      </c>
      <c r="M86" s="42">
        <f>'All Programs'!L215</f>
        <v>76</v>
      </c>
      <c r="N86" s="15"/>
    </row>
    <row r="87" spans="1:16" x14ac:dyDescent="0.25">
      <c r="A87" s="131" t="s">
        <v>214</v>
      </c>
      <c r="B87" s="23"/>
      <c r="C87" s="23">
        <f>'All Programs'!C216</f>
        <v>4</v>
      </c>
      <c r="D87" s="23">
        <f>'All Programs'!D216</f>
        <v>3</v>
      </c>
      <c r="E87" s="85">
        <f>'All Programs'!E216</f>
        <v>3</v>
      </c>
      <c r="F87" s="115" t="e">
        <f>'All Programs'!#REF!</f>
        <v>#REF!</v>
      </c>
      <c r="G87" s="115">
        <f>'All Programs'!F216</f>
        <v>57</v>
      </c>
      <c r="H87" s="115">
        <f>'All Programs'!G216</f>
        <v>30</v>
      </c>
      <c r="I87" s="112">
        <f>'All Programs'!H216</f>
        <v>41</v>
      </c>
      <c r="J87" s="64">
        <f>'All Programs'!I216</f>
        <v>0</v>
      </c>
      <c r="K87" s="42">
        <f>'All Programs'!J216</f>
        <v>0</v>
      </c>
      <c r="L87" s="64">
        <f>'All Programs'!K216</f>
        <v>0.36666666666666664</v>
      </c>
      <c r="M87" s="42">
        <f>'All Programs'!L216</f>
        <v>11</v>
      </c>
      <c r="N87" s="15"/>
    </row>
    <row r="88" spans="1:16" x14ac:dyDescent="0.25">
      <c r="A88" s="159" t="s">
        <v>138</v>
      </c>
      <c r="B88" s="23"/>
      <c r="C88" s="48">
        <f>'All Programs'!C217</f>
        <v>87</v>
      </c>
      <c r="D88" s="48">
        <f>'All Programs'!D217</f>
        <v>76</v>
      </c>
      <c r="E88" s="41">
        <f>'All Programs'!E217</f>
        <v>83</v>
      </c>
      <c r="F88" s="108" t="e">
        <f>'All Programs'!#REF!</f>
        <v>#REF!</v>
      </c>
      <c r="G88" s="108">
        <f>'All Programs'!F217</f>
        <v>1146</v>
      </c>
      <c r="H88" s="108">
        <f>'All Programs'!G217</f>
        <v>1008</v>
      </c>
      <c r="I88" s="109">
        <f>'All Programs'!H217</f>
        <v>1083</v>
      </c>
      <c r="J88" s="57">
        <f>'All Programs'!I217</f>
        <v>9.2105263157894732E-2</v>
      </c>
      <c r="K88" s="41">
        <f>'All Programs'!J217</f>
        <v>7</v>
      </c>
      <c r="L88" s="57">
        <f>'All Programs'!K217</f>
        <v>7.4404761904761904E-2</v>
      </c>
      <c r="M88" s="41">
        <f>'All Programs'!L217</f>
        <v>75</v>
      </c>
      <c r="N88" s="15"/>
    </row>
    <row r="89" spans="1:16" ht="7.5" customHeight="1" x14ac:dyDescent="0.25">
      <c r="A89" s="159"/>
      <c r="B89" s="23"/>
      <c r="C89" s="9"/>
      <c r="D89" s="9"/>
      <c r="E89" s="9"/>
      <c r="F89" s="111"/>
      <c r="G89" s="119"/>
      <c r="H89" s="111"/>
      <c r="I89" s="112"/>
      <c r="J89" s="64"/>
      <c r="K89" s="85"/>
      <c r="L89" s="64"/>
      <c r="M89" s="85"/>
      <c r="N89" s="15"/>
    </row>
    <row r="90" spans="1:16" x14ac:dyDescent="0.25">
      <c r="A90" s="132" t="s">
        <v>222</v>
      </c>
      <c r="B90" s="23"/>
      <c r="C90" s="23">
        <f>'All Programs'!C219</f>
        <v>12</v>
      </c>
      <c r="D90" s="23">
        <f>'All Programs'!D219</f>
        <v>9</v>
      </c>
      <c r="E90" s="85">
        <f>'All Programs'!E219</f>
        <v>5</v>
      </c>
      <c r="F90" s="115" t="e">
        <f>'All Programs'!#REF!</f>
        <v>#REF!</v>
      </c>
      <c r="G90" s="115">
        <f>'All Programs'!F219</f>
        <v>159</v>
      </c>
      <c r="H90" s="115">
        <f>'All Programs'!G219</f>
        <v>135</v>
      </c>
      <c r="I90" s="112">
        <f>'All Programs'!H219</f>
        <v>68</v>
      </c>
      <c r="J90" s="64">
        <f>'All Programs'!I219</f>
        <v>-0.44444444444444442</v>
      </c>
      <c r="K90" s="42">
        <f>'All Programs'!J219</f>
        <v>-4</v>
      </c>
      <c r="L90" s="64">
        <f>'All Programs'!K219</f>
        <v>-0.49629629629629629</v>
      </c>
      <c r="M90" s="42">
        <f>'All Programs'!L219</f>
        <v>-67</v>
      </c>
      <c r="N90" s="15"/>
    </row>
    <row r="91" spans="1:16" x14ac:dyDescent="0.25">
      <c r="A91" s="132" t="s">
        <v>228</v>
      </c>
      <c r="B91" s="23"/>
      <c r="C91" s="23">
        <f>'All Programs'!C220</f>
        <v>1</v>
      </c>
      <c r="D91" s="23">
        <f>'All Programs'!D220</f>
        <v>0</v>
      </c>
      <c r="E91" s="85">
        <f>'All Programs'!E220</f>
        <v>0</v>
      </c>
      <c r="F91" s="115" t="e">
        <f>'All Programs'!#REF!</f>
        <v>#REF!</v>
      </c>
      <c r="G91" s="115">
        <f>'All Programs'!F220</f>
        <v>8</v>
      </c>
      <c r="H91" s="115">
        <f>'All Programs'!G220</f>
        <v>0</v>
      </c>
      <c r="I91" s="112">
        <f>'All Programs'!H220</f>
        <v>0</v>
      </c>
      <c r="J91" s="64" t="str">
        <f>'All Programs'!I220</f>
        <v>--</v>
      </c>
      <c r="K91" s="42">
        <f>'All Programs'!J220</f>
        <v>0</v>
      </c>
      <c r="L91" s="64" t="str">
        <f>'All Programs'!K220</f>
        <v>--</v>
      </c>
      <c r="M91" s="42">
        <f>'All Programs'!L220</f>
        <v>0</v>
      </c>
      <c r="N91" s="15"/>
    </row>
    <row r="92" spans="1:16" x14ac:dyDescent="0.25">
      <c r="A92" s="174" t="s">
        <v>227</v>
      </c>
      <c r="B92" s="23"/>
      <c r="C92" s="23">
        <f>'All Programs'!C221</f>
        <v>1</v>
      </c>
      <c r="D92" s="23">
        <f>'All Programs'!D221</f>
        <v>6</v>
      </c>
      <c r="E92" s="85">
        <f>'All Programs'!E221</f>
        <v>6</v>
      </c>
      <c r="F92" s="115" t="e">
        <f>'All Programs'!#REF!</f>
        <v>#REF!</v>
      </c>
      <c r="G92" s="115">
        <f>'All Programs'!F221</f>
        <v>16</v>
      </c>
      <c r="H92" s="115">
        <f>'All Programs'!G221</f>
        <v>89</v>
      </c>
      <c r="I92" s="112">
        <f>'All Programs'!H221</f>
        <v>86</v>
      </c>
      <c r="J92" s="64">
        <f>'All Programs'!I221</f>
        <v>0</v>
      </c>
      <c r="K92" s="42">
        <f>'All Programs'!J221</f>
        <v>0</v>
      </c>
      <c r="L92" s="64">
        <f>'All Programs'!K221</f>
        <v>-3.3707865168539325E-2</v>
      </c>
      <c r="M92" s="42">
        <f>'All Programs'!L221</f>
        <v>-3</v>
      </c>
      <c r="N92" s="15"/>
    </row>
    <row r="93" spans="1:16" x14ac:dyDescent="0.25">
      <c r="A93" s="174" t="s">
        <v>229</v>
      </c>
      <c r="B93" s="23"/>
      <c r="C93" s="23">
        <f>'All Programs'!C222</f>
        <v>1</v>
      </c>
      <c r="D93" s="23">
        <f>'All Programs'!D222</f>
        <v>0</v>
      </c>
      <c r="E93" s="85">
        <f>'All Programs'!E222</f>
        <v>1</v>
      </c>
      <c r="F93" s="111"/>
      <c r="G93" s="115">
        <f>'All Programs'!F222</f>
        <v>12</v>
      </c>
      <c r="H93" s="115">
        <f>'All Programs'!G222</f>
        <v>0</v>
      </c>
      <c r="I93" s="112">
        <f>'All Programs'!H222</f>
        <v>18</v>
      </c>
      <c r="J93" s="99" t="str">
        <f>'All Programs'!I222</f>
        <v>--</v>
      </c>
      <c r="K93" s="42">
        <f>'All Programs'!J222</f>
        <v>1</v>
      </c>
      <c r="L93" s="64" t="str">
        <f>'All Programs'!K222</f>
        <v>--</v>
      </c>
      <c r="M93" s="42">
        <f>'All Programs'!L222</f>
        <v>18</v>
      </c>
      <c r="N93" s="15"/>
    </row>
    <row r="94" spans="1:16" x14ac:dyDescent="0.25">
      <c r="A94" s="159" t="s">
        <v>226</v>
      </c>
      <c r="B94" s="17"/>
      <c r="C94" s="48">
        <f t="shared" ref="C94:I94" si="10">SUM(C90:C93)</f>
        <v>15</v>
      </c>
      <c r="D94" s="48">
        <f t="shared" si="10"/>
        <v>15</v>
      </c>
      <c r="E94" s="41">
        <f t="shared" si="10"/>
        <v>12</v>
      </c>
      <c r="F94" s="108" t="e">
        <f t="shared" si="10"/>
        <v>#REF!</v>
      </c>
      <c r="G94" s="108">
        <f t="shared" si="10"/>
        <v>195</v>
      </c>
      <c r="H94" s="108">
        <f t="shared" si="10"/>
        <v>224</v>
      </c>
      <c r="I94" s="109">
        <f t="shared" si="10"/>
        <v>172</v>
      </c>
      <c r="J94" s="64">
        <f t="shared" ref="J94" si="11">(E94-D94)/D94</f>
        <v>-0.2</v>
      </c>
      <c r="K94" s="41">
        <f>E94-D94</f>
        <v>-3</v>
      </c>
      <c r="L94" s="57">
        <f>(I94-H94)/H94</f>
        <v>-0.23214285714285715</v>
      </c>
      <c r="M94" s="109">
        <f t="shared" ref="M94" si="12">I94-H94</f>
        <v>-52</v>
      </c>
      <c r="N94" s="15"/>
    </row>
    <row r="95" spans="1:16" ht="7.5" customHeight="1" x14ac:dyDescent="0.25">
      <c r="A95" s="21"/>
      <c r="B95" s="23"/>
      <c r="C95" s="23"/>
      <c r="D95" s="23"/>
      <c r="E95" s="9"/>
      <c r="F95" s="115"/>
      <c r="G95" s="155"/>
      <c r="H95" s="156"/>
      <c r="I95" s="157"/>
      <c r="J95" s="64"/>
      <c r="K95" s="85"/>
      <c r="L95" s="64"/>
      <c r="M95" s="85"/>
      <c r="N95" s="15"/>
    </row>
    <row r="96" spans="1:16" x14ac:dyDescent="0.25">
      <c r="A96" s="31" t="s">
        <v>1</v>
      </c>
      <c r="B96" s="32" t="e">
        <f>B72+B81+B85+#REF!+B76</f>
        <v>#REF!</v>
      </c>
      <c r="C96" s="32">
        <f>C74+C81+C88+C76+C83+C94</f>
        <v>299</v>
      </c>
      <c r="D96" s="32">
        <f>D74+D81+D88+D76+D83+D94</f>
        <v>255</v>
      </c>
      <c r="E96" s="140">
        <f>E74+E81+E88+E76+E83+E94</f>
        <v>276</v>
      </c>
      <c r="F96" s="138" t="e">
        <f>F72+F81+F85+#REF!+F76</f>
        <v>#REF!</v>
      </c>
      <c r="G96" s="32">
        <f>G74+G81+G88+G76+G83+G94</f>
        <v>3801</v>
      </c>
      <c r="H96" s="32">
        <f>H74+H81+H88+H76+H83+H94</f>
        <v>3365</v>
      </c>
      <c r="I96" s="140">
        <f>I74+I81+I88+I76+I83+I94</f>
        <v>3683</v>
      </c>
      <c r="J96" s="35">
        <f>(E96-D96)/D96</f>
        <v>8.2352941176470587E-2</v>
      </c>
      <c r="K96" s="34">
        <f>E96-D96</f>
        <v>21</v>
      </c>
      <c r="L96" s="35">
        <f>(I96-H96)/H96</f>
        <v>9.4502228826151558E-2</v>
      </c>
      <c r="M96" s="34">
        <f>I96-H96</f>
        <v>318</v>
      </c>
      <c r="N96" s="15"/>
    </row>
    <row r="97" spans="1:14" x14ac:dyDescent="0.25">
      <c r="A97" s="4"/>
      <c r="B97" s="10"/>
      <c r="C97" s="10"/>
      <c r="D97" s="10"/>
      <c r="E97" s="88"/>
      <c r="F97" s="10"/>
      <c r="G97" s="10"/>
      <c r="H97" s="10"/>
      <c r="I97" s="88"/>
      <c r="J97" s="5"/>
      <c r="K97" s="7"/>
      <c r="L97" s="5"/>
      <c r="M97" s="7"/>
      <c r="N97" s="15"/>
    </row>
    <row r="98" spans="1:14" x14ac:dyDescent="0.25">
      <c r="A98" s="2" t="s">
        <v>94</v>
      </c>
      <c r="B98" s="37" t="e">
        <f t="shared" ref="B98:I98" si="13">B96+B70</f>
        <v>#REF!</v>
      </c>
      <c r="C98" s="37">
        <f t="shared" si="13"/>
        <v>818</v>
      </c>
      <c r="D98" s="37">
        <f t="shared" si="13"/>
        <v>739</v>
      </c>
      <c r="E98" s="89">
        <f t="shared" si="13"/>
        <v>816</v>
      </c>
      <c r="F98" s="37" t="e">
        <f t="shared" si="13"/>
        <v>#REF!</v>
      </c>
      <c r="G98" s="37">
        <f t="shared" si="13"/>
        <v>7396</v>
      </c>
      <c r="H98" s="37">
        <f t="shared" si="13"/>
        <v>6698</v>
      </c>
      <c r="I98" s="89">
        <f t="shared" si="13"/>
        <v>7587</v>
      </c>
      <c r="J98" s="40">
        <f>(E98-D98)/D98</f>
        <v>0.10419485791610285</v>
      </c>
      <c r="K98" s="25">
        <f>E98-D98</f>
        <v>77</v>
      </c>
      <c r="L98" s="5">
        <f>(I98-H98)/H98</f>
        <v>0.13272618692146909</v>
      </c>
      <c r="M98" s="25">
        <f>I98-H98</f>
        <v>889</v>
      </c>
      <c r="N98" s="15"/>
    </row>
    <row r="99" spans="1:14" x14ac:dyDescent="0.25">
      <c r="E99" s="14"/>
      <c r="I99" s="14"/>
      <c r="K99" s="15"/>
    </row>
  </sheetData>
  <sortState ref="A13:M14">
    <sortCondition ref="A13:A14"/>
  </sortState>
  <mergeCells count="3">
    <mergeCell ref="A3:M3"/>
    <mergeCell ref="A1:M1"/>
    <mergeCell ref="A2:M2"/>
  </mergeCells>
  <phoneticPr fontId="0" type="noConversion"/>
  <printOptions horizontalCentered="1" verticalCentered="1"/>
  <pageMargins left="1" right="0" top="0.2" bottom="0.25" header="0" footer="0.05"/>
  <pageSetup scale="68" firstPageNumber="0" orientation="portrait" r:id="rId1"/>
  <headerFooter alignWithMargins="0">
    <oddFooter>&amp;R&amp;"Arial,Italic"&amp;8Office of Institutional Research</oddFooter>
  </headerFooter>
  <rowBreaks count="1" manualBreakCount="1">
    <brk id="84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8"/>
  <sheetViews>
    <sheetView tabSelected="1" zoomScaleNormal="100" workbookViewId="0">
      <selection sqref="A1:L1"/>
    </sheetView>
  </sheetViews>
  <sheetFormatPr defaultColWidth="9.109375" defaultRowHeight="13.2" x14ac:dyDescent="0.25"/>
  <cols>
    <col min="1" max="1" width="31.33203125" style="12" customWidth="1"/>
    <col min="2" max="2" width="8.33203125" style="13" hidden="1" customWidth="1"/>
    <col min="3" max="5" width="8.33203125" style="13" customWidth="1"/>
    <col min="6" max="6" width="8.33203125" style="13" hidden="1" customWidth="1"/>
    <col min="7" max="9" width="8.33203125" style="13" customWidth="1"/>
    <col min="10" max="10" width="8.6640625" style="62" customWidth="1"/>
    <col min="11" max="11" width="8.6640625" style="12" customWidth="1"/>
    <col min="12" max="12" width="8.6640625" style="62" customWidth="1"/>
    <col min="13" max="13" width="8.6640625" style="12" customWidth="1"/>
    <col min="14" max="16384" width="9.109375" style="12"/>
  </cols>
  <sheetData>
    <row r="1" spans="1:14" ht="15.6" x14ac:dyDescent="0.3">
      <c r="A1" s="203" t="s">
        <v>254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4" ht="15.6" x14ac:dyDescent="0.3">
      <c r="A2" s="203" t="s">
        <v>90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4" ht="13.8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4" ht="39" customHeight="1" x14ac:dyDescent="0.25">
      <c r="A4" s="1" t="s">
        <v>127</v>
      </c>
      <c r="B4" s="11" t="s">
        <v>141</v>
      </c>
      <c r="C4" s="11" t="s">
        <v>224</v>
      </c>
      <c r="D4" s="11" t="s">
        <v>231</v>
      </c>
      <c r="E4" s="24" t="s">
        <v>255</v>
      </c>
      <c r="F4" s="11" t="s">
        <v>225</v>
      </c>
      <c r="G4" s="11" t="s">
        <v>225</v>
      </c>
      <c r="H4" s="11" t="s">
        <v>232</v>
      </c>
      <c r="I4" s="24" t="s">
        <v>256</v>
      </c>
      <c r="J4" s="63" t="s">
        <v>258</v>
      </c>
      <c r="K4" s="6" t="s">
        <v>259</v>
      </c>
      <c r="L4" s="63" t="s">
        <v>260</v>
      </c>
      <c r="M4" s="6" t="s">
        <v>233</v>
      </c>
      <c r="N4" s="15"/>
    </row>
    <row r="5" spans="1:14" x14ac:dyDescent="0.25">
      <c r="A5" s="21" t="s">
        <v>87</v>
      </c>
      <c r="B5" s="9">
        <f>'All Programs'!B159</f>
        <v>163</v>
      </c>
      <c r="C5" s="9">
        <f>'All Programs'!C159</f>
        <v>81</v>
      </c>
      <c r="D5" s="9">
        <f>'All Programs'!D159</f>
        <v>111</v>
      </c>
      <c r="E5" s="85">
        <f>'All Programs'!E159</f>
        <v>68</v>
      </c>
      <c r="F5" s="9" t="e">
        <f>'All Programs'!#REF!</f>
        <v>#REF!</v>
      </c>
      <c r="G5" s="9">
        <f>'All Programs'!F159</f>
        <v>290</v>
      </c>
      <c r="H5" s="9">
        <f>'All Programs'!G159</f>
        <v>508</v>
      </c>
      <c r="I5" s="9">
        <f>'All Programs'!H159</f>
        <v>407</v>
      </c>
      <c r="J5" s="75">
        <f>'All Programs'!I159</f>
        <v>-0.38738738738738737</v>
      </c>
      <c r="K5" s="41">
        <f>'All Programs'!J159</f>
        <v>-43</v>
      </c>
      <c r="L5" s="75">
        <f>'All Programs'!K159</f>
        <v>-0.19881889763779528</v>
      </c>
      <c r="M5" s="41">
        <f>'All Programs'!L159</f>
        <v>-101</v>
      </c>
      <c r="N5" s="15"/>
    </row>
    <row r="6" spans="1:14" x14ac:dyDescent="0.25">
      <c r="A6" s="2" t="s">
        <v>0</v>
      </c>
      <c r="B6" s="29">
        <f t="shared" ref="B6:I6" si="0">SUM(B5:B5)</f>
        <v>163</v>
      </c>
      <c r="C6" s="29">
        <f t="shared" si="0"/>
        <v>81</v>
      </c>
      <c r="D6" s="29">
        <f t="shared" si="0"/>
        <v>111</v>
      </c>
      <c r="E6" s="30">
        <f t="shared" si="0"/>
        <v>68</v>
      </c>
      <c r="F6" s="29" t="e">
        <f t="shared" si="0"/>
        <v>#REF!</v>
      </c>
      <c r="G6" s="29">
        <f t="shared" si="0"/>
        <v>290</v>
      </c>
      <c r="H6" s="29">
        <f t="shared" si="0"/>
        <v>508</v>
      </c>
      <c r="I6" s="29">
        <f t="shared" si="0"/>
        <v>407</v>
      </c>
      <c r="J6" s="76">
        <f>(E6-D6)/D6</f>
        <v>-0.38738738738738737</v>
      </c>
      <c r="K6" s="30">
        <f>E6-D6</f>
        <v>-43</v>
      </c>
      <c r="L6" s="76">
        <f>(I6-H6)/H6</f>
        <v>-0.19881889763779528</v>
      </c>
      <c r="M6" s="30">
        <f>I6-H6</f>
        <v>-101</v>
      </c>
      <c r="N6" s="15"/>
    </row>
    <row r="7" spans="1:14" x14ac:dyDescent="0.25">
      <c r="A7" s="21"/>
      <c r="B7" s="17"/>
      <c r="C7" s="17"/>
      <c r="D7" s="17"/>
      <c r="E7" s="87"/>
      <c r="F7" s="17"/>
      <c r="G7" s="17"/>
      <c r="H7" s="17"/>
      <c r="I7" s="26"/>
      <c r="J7" s="39"/>
      <c r="K7" s="7"/>
      <c r="L7" s="68"/>
      <c r="M7" s="7"/>
      <c r="N7" s="15"/>
    </row>
    <row r="8" spans="1:14" x14ac:dyDescent="0.25">
      <c r="A8" s="21" t="s">
        <v>86</v>
      </c>
      <c r="B8" s="23">
        <f>'All Programs'!B281</f>
        <v>34</v>
      </c>
      <c r="C8" s="23">
        <f>'All Programs'!C281</f>
        <v>63</v>
      </c>
      <c r="D8" s="23">
        <f>'All Programs'!D281</f>
        <v>28</v>
      </c>
      <c r="E8" s="85">
        <f>'All Programs'!E281</f>
        <v>31</v>
      </c>
      <c r="F8" s="23" t="e">
        <f>'All Programs'!#REF!</f>
        <v>#REF!</v>
      </c>
      <c r="G8" s="23">
        <f>'All Programs'!F281</f>
        <v>316</v>
      </c>
      <c r="H8" s="23">
        <f>'All Programs'!G281</f>
        <v>198</v>
      </c>
      <c r="I8" s="23">
        <f>'All Programs'!H281</f>
        <v>131</v>
      </c>
      <c r="J8" s="77">
        <f>'All Programs'!I281</f>
        <v>0.10714285714285714</v>
      </c>
      <c r="K8" s="42">
        <f>'All Programs'!J281</f>
        <v>3</v>
      </c>
      <c r="L8" s="77">
        <f>'All Programs'!K281</f>
        <v>-0.3383838383838384</v>
      </c>
      <c r="M8" s="42">
        <f>'All Programs'!L281</f>
        <v>-67</v>
      </c>
      <c r="N8" s="15"/>
    </row>
    <row r="9" spans="1:14" x14ac:dyDescent="0.25">
      <c r="A9" s="126" t="s">
        <v>168</v>
      </c>
      <c r="B9" s="9">
        <f>'All Programs'!B285</f>
        <v>93</v>
      </c>
      <c r="C9" s="9">
        <f>'All Programs'!C285</f>
        <v>114</v>
      </c>
      <c r="D9" s="9">
        <f>'All Programs'!D285</f>
        <v>135</v>
      </c>
      <c r="E9" s="85">
        <f>'All Programs'!E285</f>
        <v>159</v>
      </c>
      <c r="F9" s="111" t="e">
        <f>'All Programs'!#REF!</f>
        <v>#REF!</v>
      </c>
      <c r="G9" s="111">
        <f>'All Programs'!F285</f>
        <v>1531</v>
      </c>
      <c r="H9" s="111">
        <f>'All Programs'!G285</f>
        <v>1894</v>
      </c>
      <c r="I9" s="111">
        <f>'All Programs'!H285</f>
        <v>2200</v>
      </c>
      <c r="J9" s="77">
        <f>'All Programs'!I285</f>
        <v>0.17777777777777778</v>
      </c>
      <c r="K9" s="42">
        <f>'All Programs'!J285</f>
        <v>24</v>
      </c>
      <c r="L9" s="77">
        <f>'All Programs'!K285</f>
        <v>0.16156282998944033</v>
      </c>
      <c r="M9" s="42">
        <f>'All Programs'!L285</f>
        <v>306</v>
      </c>
      <c r="N9" s="15"/>
    </row>
    <row r="10" spans="1:14" x14ac:dyDescent="0.25">
      <c r="A10" s="31" t="s">
        <v>1</v>
      </c>
      <c r="B10" s="33">
        <f t="shared" ref="B10:I10" si="1">SUM(B8:B9)</f>
        <v>127</v>
      </c>
      <c r="C10" s="33">
        <f t="shared" si="1"/>
        <v>177</v>
      </c>
      <c r="D10" s="33">
        <f t="shared" si="1"/>
        <v>163</v>
      </c>
      <c r="E10" s="34">
        <f t="shared" si="1"/>
        <v>190</v>
      </c>
      <c r="F10" s="33" t="e">
        <f t="shared" si="1"/>
        <v>#REF!</v>
      </c>
      <c r="G10" s="33">
        <f t="shared" si="1"/>
        <v>1847</v>
      </c>
      <c r="H10" s="33">
        <f t="shared" si="1"/>
        <v>2092</v>
      </c>
      <c r="I10" s="33">
        <f t="shared" si="1"/>
        <v>2331</v>
      </c>
      <c r="J10" s="78">
        <f>(E10-D10)/D10</f>
        <v>0.16564417177914109</v>
      </c>
      <c r="K10" s="34">
        <f>E10-D10</f>
        <v>27</v>
      </c>
      <c r="L10" s="78">
        <f>(I10-H10)/H10</f>
        <v>0.11424474187380497</v>
      </c>
      <c r="M10" s="34">
        <f>I10-H10</f>
        <v>239</v>
      </c>
      <c r="N10" s="15"/>
    </row>
    <row r="11" spans="1:14" x14ac:dyDescent="0.25">
      <c r="A11" s="4"/>
      <c r="B11" s="10"/>
      <c r="C11" s="10"/>
      <c r="D11" s="10"/>
      <c r="E11" s="88"/>
      <c r="F11" s="10"/>
      <c r="G11" s="10"/>
      <c r="H11" s="10"/>
      <c r="I11" s="25"/>
      <c r="J11" s="39"/>
      <c r="K11" s="7"/>
      <c r="L11" s="39"/>
      <c r="M11" s="7"/>
      <c r="N11" s="15"/>
    </row>
    <row r="12" spans="1:14" x14ac:dyDescent="0.25">
      <c r="A12" s="2" t="s">
        <v>95</v>
      </c>
      <c r="B12" s="37">
        <f t="shared" ref="B12:I12" si="2">B10+B6</f>
        <v>290</v>
      </c>
      <c r="C12" s="37">
        <f t="shared" si="2"/>
        <v>258</v>
      </c>
      <c r="D12" s="37">
        <f t="shared" si="2"/>
        <v>274</v>
      </c>
      <c r="E12" s="89">
        <f t="shared" si="2"/>
        <v>258</v>
      </c>
      <c r="F12" s="37" t="e">
        <f t="shared" si="2"/>
        <v>#REF!</v>
      </c>
      <c r="G12" s="37">
        <f t="shared" si="2"/>
        <v>2137</v>
      </c>
      <c r="H12" s="37">
        <f t="shared" si="2"/>
        <v>2600</v>
      </c>
      <c r="I12" s="37">
        <f t="shared" si="2"/>
        <v>2738</v>
      </c>
      <c r="J12" s="39">
        <f>(E12-D12)/D12</f>
        <v>-5.8394160583941604E-2</v>
      </c>
      <c r="K12" s="25">
        <f>E12-D12</f>
        <v>-16</v>
      </c>
      <c r="L12" s="39">
        <f>(I12-H12)/H12</f>
        <v>5.3076923076923077E-2</v>
      </c>
      <c r="M12" s="25">
        <f>I12-H12</f>
        <v>138</v>
      </c>
      <c r="N12" s="15"/>
    </row>
    <row r="13" spans="1:14" x14ac:dyDescent="0.25">
      <c r="E13" s="14"/>
      <c r="I13" s="14"/>
      <c r="J13" s="66"/>
      <c r="K13" s="15"/>
      <c r="L13" s="66"/>
      <c r="M13" s="15"/>
    </row>
    <row r="18" spans="15:15" x14ac:dyDescent="0.25">
      <c r="O18" s="12" t="s">
        <v>89</v>
      </c>
    </row>
  </sheetData>
  <mergeCells count="3">
    <mergeCell ref="A3:M3"/>
    <mergeCell ref="A2:M2"/>
    <mergeCell ref="A1:M1"/>
  </mergeCells>
  <phoneticPr fontId="0" type="noConversion"/>
  <printOptions horizontalCentered="1"/>
  <pageMargins left="1" right="0" top="0.7" bottom="0.35" header="0" footer="0.05"/>
  <pageSetup scale="81" firstPageNumber="0" orientation="portrait" r:id="rId1"/>
  <headerFooter alignWithMargins="0">
    <oddFooter>&amp;R&amp;"Arial,Italic"&amp;8Office of Institutional Research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E10"/>
  <sheetViews>
    <sheetView workbookViewId="0">
      <selection activeCell="I18" sqref="I18"/>
    </sheetView>
  </sheetViews>
  <sheetFormatPr defaultRowHeight="13.2" x14ac:dyDescent="0.25"/>
  <cols>
    <col min="1" max="1" width="9.88671875" bestFit="1" customWidth="1"/>
  </cols>
  <sheetData>
    <row r="8" spans="1:5" x14ac:dyDescent="0.25">
      <c r="A8" s="103" t="s">
        <v>158</v>
      </c>
      <c r="B8" s="102">
        <v>4711</v>
      </c>
      <c r="C8" s="102">
        <v>4961</v>
      </c>
      <c r="D8" s="102">
        <v>5174</v>
      </c>
      <c r="E8" s="102">
        <v>5137</v>
      </c>
    </row>
    <row r="9" spans="1:5" x14ac:dyDescent="0.25">
      <c r="A9" s="103" t="s">
        <v>159</v>
      </c>
      <c r="B9" s="102" t="e">
        <f>CBM!B57+EHS!B61+LAS!B106+PAA!B98+VCAA!B12</f>
        <v>#REF!</v>
      </c>
      <c r="C9" s="102">
        <f>CBM!C57+EHS!C61+LAS!C106+PAA!C98+VCAA!C12</f>
        <v>4575</v>
      </c>
      <c r="D9" s="102">
        <f>CBM!D57+EHS!D61+LAS!D106+PAA!D98+VCAA!D12</f>
        <v>4276</v>
      </c>
      <c r="E9" s="102">
        <f>CBM!E57+EHS!E61+LAS!E106+PAA!E98+VCAA!E12</f>
        <v>4146</v>
      </c>
    </row>
    <row r="10" spans="1:5" x14ac:dyDescent="0.25">
      <c r="B10" s="101" t="e">
        <f>B9=B8</f>
        <v>#REF!</v>
      </c>
      <c r="C10" s="101" t="b">
        <f t="shared" ref="C10:E10" si="0">C9=C8</f>
        <v>0</v>
      </c>
      <c r="D10" s="101" t="b">
        <f t="shared" si="0"/>
        <v>0</v>
      </c>
      <c r="E10" s="101" t="b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All Programs</vt:lpstr>
      <vt:lpstr>CBM</vt:lpstr>
      <vt:lpstr>EHS</vt:lpstr>
      <vt:lpstr>LAS</vt:lpstr>
      <vt:lpstr>PAA</vt:lpstr>
      <vt:lpstr>VCAA</vt:lpstr>
      <vt:lpstr>check</vt:lpstr>
      <vt:lpstr>CBM!Print_Area</vt:lpstr>
      <vt:lpstr>EHS!Print_Area</vt:lpstr>
      <vt:lpstr>LAS!Print_Area</vt:lpstr>
      <vt:lpstr>PAA!Print_Area</vt:lpstr>
      <vt:lpstr>VCAA!Print_Area</vt:lpstr>
      <vt:lpstr>'All Programs'!Print_Titles</vt:lpstr>
      <vt:lpstr>CBM!Print_Titles</vt:lpstr>
      <vt:lpstr>EHS!Print_Titles</vt:lpstr>
      <vt:lpstr>LAS!Print_Titles</vt:lpstr>
      <vt:lpstr>PAA!Print_Titles</vt:lpstr>
      <vt:lpstr>VCAA!Print_Titles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Dorman, Laura Gransky</dc:creator>
  <cp:lastModifiedBy>Jones, Robert J</cp:lastModifiedBy>
  <cp:lastPrinted>2020-09-10T15:13:53Z</cp:lastPrinted>
  <dcterms:created xsi:type="dcterms:W3CDTF">2008-06-09T12:59:45Z</dcterms:created>
  <dcterms:modified xsi:type="dcterms:W3CDTF">2022-02-02T18:02:44Z</dcterms:modified>
</cp:coreProperties>
</file>